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193b2718198438c/Documents/GitHub/Agents/Website_design/resources/tools/"/>
    </mc:Choice>
  </mc:AlternateContent>
  <xr:revisionPtr revIDLastSave="1" documentId="8_{3775AF47-F34C-4360-8177-866CD8AAC42E}" xr6:coauthVersionLast="47" xr6:coauthVersionMax="47" xr10:uidLastSave="{FD6AE703-F982-4794-9EA3-87B15CF69055}"/>
  <bookViews>
    <workbookView xWindow="-120" yWindow="-120" windowWidth="29040" windowHeight="15720" activeTab="0" xr2:uid="{64DD9714-B0DC-489B-ABE8-354EE257C309}"/>
  </bookViews>
  <sheets>
    <sheet name="Start Here" sheetId="2" r:id="rId1"/>
    <sheet name="Questions" sheetId="3" r:id="rId2"/>
    <sheet name="Results" sheetId="4" r:id="rId3"/>
    <sheet name="Cost of Workarounds" sheetId="5" r:id="rId4"/>
    <sheet name="Formula Guide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5" l="1"/>
  <c r="B15" i="5"/>
  <c r="B22" i="5"/>
  <c r="B27" i="5"/>
  <c r="B30" i="5"/>
  <c r="B31" i="5"/>
  <c r="B32" i="5"/>
  <c r="B33" i="5"/>
  <c r="B34" i="5"/>
  <c r="B35" i="5"/>
  <c r="B36" i="5"/>
  <c r="B5" i="4"/>
  <c r="C5" i="4"/>
  <c r="D5" i="4"/>
  <c r="E5" i="4"/>
  <c r="B6" i="4"/>
  <c r="C6" i="4"/>
  <c r="D6" i="4"/>
  <c r="E6" i="4"/>
  <c r="B7" i="4"/>
  <c r="C7" i="4"/>
  <c r="D7" i="4"/>
  <c r="E7" i="4"/>
  <c r="B8" i="4"/>
  <c r="C8" i="4"/>
  <c r="D8" i="4"/>
  <c r="E8" i="4"/>
  <c r="B9" i="4"/>
  <c r="C9" i="4"/>
  <c r="D9" i="4"/>
  <c r="E9" i="4"/>
  <c r="B10" i="4"/>
  <c r="C10" i="4"/>
  <c r="D10" i="4"/>
  <c r="E10" i="4"/>
  <c r="B11" i="4"/>
  <c r="C11" i="4"/>
  <c r="D11" i="4"/>
  <c r="D13" i="4" s="1"/>
  <c r="E11" i="4"/>
  <c r="E13" i="4" s="1"/>
  <c r="B12" i="4"/>
  <c r="C12" i="4"/>
  <c r="D12" i="4"/>
  <c r="E12" i="4"/>
  <c r="B13" i="4"/>
  <c r="C13" i="4"/>
  <c r="A5" i="3"/>
  <c r="H5" i="3"/>
  <c r="I5" i="3"/>
  <c r="J5" i="3"/>
  <c r="K5" i="3"/>
  <c r="A6" i="3"/>
  <c r="H6" i="3"/>
  <c r="A7" i="3"/>
  <c r="H7" i="3"/>
  <c r="I7" i="3"/>
  <c r="J7" i="3"/>
  <c r="K7" i="3"/>
  <c r="A8" i="3"/>
  <c r="H8" i="3"/>
  <c r="I8" i="3"/>
  <c r="J8" i="3"/>
  <c r="K8" i="3"/>
  <c r="A9" i="3"/>
  <c r="H9" i="3"/>
  <c r="J9" i="3"/>
  <c r="K9" i="3"/>
  <c r="A10" i="3"/>
  <c r="H10" i="3"/>
  <c r="I10" i="3" s="1"/>
  <c r="J10" i="3"/>
  <c r="K10" i="3"/>
  <c r="A11" i="3"/>
  <c r="H11" i="3"/>
  <c r="I11" i="3"/>
  <c r="J11" i="3"/>
  <c r="K11" i="3"/>
  <c r="A12" i="3"/>
  <c r="H12" i="3"/>
  <c r="A13" i="3"/>
  <c r="H13" i="3"/>
  <c r="A14" i="3"/>
  <c r="H14" i="3"/>
  <c r="A15" i="3"/>
  <c r="H15" i="3"/>
  <c r="I15" i="3" s="1"/>
  <c r="J15" i="3"/>
  <c r="K15" i="3"/>
  <c r="A16" i="3"/>
  <c r="H16" i="3"/>
  <c r="I16" i="3" s="1"/>
  <c r="J16" i="3"/>
  <c r="K16" i="3"/>
  <c r="A17" i="3"/>
  <c r="H17" i="3"/>
  <c r="F9" i="4" s="1"/>
  <c r="I17" i="3"/>
  <c r="J17" i="3"/>
  <c r="K17" i="3"/>
  <c r="A18" i="3"/>
  <c r="H18" i="3"/>
  <c r="I18" i="3" s="1"/>
  <c r="J18" i="3"/>
  <c r="K18" i="3"/>
  <c r="A19" i="3"/>
  <c r="H19" i="3"/>
  <c r="K19" i="3"/>
  <c r="A20" i="3"/>
  <c r="H20" i="3"/>
  <c r="K20" i="3"/>
  <c r="A21" i="3"/>
  <c r="H21" i="3"/>
  <c r="K21" i="3"/>
  <c r="A22" i="3"/>
  <c r="H22" i="3"/>
  <c r="K22" i="3"/>
  <c r="A23" i="3"/>
  <c r="H23" i="3"/>
  <c r="I23" i="3" s="1"/>
  <c r="J23" i="3"/>
  <c r="K23" i="3"/>
  <c r="A24" i="3"/>
  <c r="H24" i="3"/>
  <c r="K24" i="3"/>
  <c r="F6" i="4" l="1"/>
  <c r="F11" i="4"/>
  <c r="I6" i="3"/>
  <c r="K6" i="3"/>
  <c r="J6" i="3"/>
  <c r="F7" i="4"/>
  <c r="I9" i="3"/>
  <c r="I12" i="3"/>
  <c r="J12" i="3"/>
  <c r="K12" i="3"/>
  <c r="F8" i="4"/>
  <c r="I13" i="3"/>
  <c r="J13" i="3"/>
  <c r="K13" i="3"/>
  <c r="I14" i="3"/>
  <c r="J14" i="3"/>
  <c r="K14" i="3"/>
  <c r="I19" i="3"/>
  <c r="J19" i="3"/>
  <c r="I20" i="3"/>
  <c r="J20" i="3"/>
  <c r="F10" i="4"/>
  <c r="J21" i="3"/>
  <c r="I21" i="3"/>
  <c r="I22" i="3"/>
  <c r="J22" i="3"/>
  <c r="I24" i="3"/>
  <c r="J24" i="3"/>
  <c r="F12" i="4" l="1"/>
  <c r="F13" i="4"/>
  <c r="B20" i="4"/>
  <c r="C20" i="4"/>
  <c r="D20" i="4"/>
  <c r="A21" i="4"/>
  <c r="B21" i="4"/>
  <c r="D17" i="4"/>
  <c r="C21" i="4"/>
  <c r="A17" i="4"/>
  <c r="D21" i="4"/>
  <c r="A18" i="4"/>
  <c r="B18" i="4"/>
  <c r="C18" i="4"/>
  <c r="D18" i="4"/>
  <c r="A19" i="4"/>
  <c r="B19" i="4"/>
  <c r="D19" i="4"/>
  <c r="A20" i="4"/>
  <c r="B17" i="4"/>
  <c r="C19" i="4"/>
  <c r="C17" i="4"/>
</calcChain>
</file>

<file path=xl/sharedStrings.xml><?xml version="1.0" encoding="utf-8"?>
<sst xmlns="http://schemas.openxmlformats.org/spreadsheetml/2006/main" count="250" uniqueCount="183">
  <si>
    <t>Change Maven LLC  |  mavenshift.co  |  change_maven@outlook.com  |  217-691-6138</t>
  </si>
  <si>
    <t>The example values are made up to show how the tool works. They are not benchmarks.</t>
  </si>
  <si>
    <t>Formula. Don't type here, it updates on its own. The Formula Guide tab lists every one.</t>
  </si>
  <si>
    <t>White cell</t>
  </si>
  <si>
    <t>Your input. Type over the example values.</t>
  </si>
  <si>
    <t>Tan cell</t>
  </si>
  <si>
    <t>Color key</t>
  </si>
  <si>
    <t>Every formula, explained.</t>
  </si>
  <si>
    <t>Formula Guide</t>
  </si>
  <si>
    <t>Yearly cost of unused licenses, after-hours charting, extra denials, and turnover.</t>
  </si>
  <si>
    <t>Cost of Workarounds</t>
  </si>
  <si>
    <t>Scores by area and unit, adoption level, and the lowest-scoring statements.</t>
  </si>
  <si>
    <t>Results</t>
  </si>
  <si>
    <t>The 20 statements, scored by unit.</t>
  </si>
  <si>
    <t>Questions</t>
  </si>
  <si>
    <t>What each tab does</t>
  </si>
  <si>
    <t>On Cost of Workarounds, replace the example numbers with your own to put a yearly dollar figure on the gap.</t>
  </si>
  <si>
    <t>Step 4</t>
  </si>
  <si>
    <t>Read Results. It shows each unit's adoption level, its weakest area, and the five statements scoring lowest across the organization.</t>
  </si>
  <si>
    <t>Step 3</t>
  </si>
  <si>
    <t>Score each statement from 1 to 5 for each unit. 1 means not true at all, 5 means fully true. Ask the people who do the work, not just their managers.</t>
  </si>
  <si>
    <t>Step 2</t>
  </si>
  <si>
    <t>On Questions, type your unit or department names in the tan header cells (up to four).</t>
  </si>
  <si>
    <t>Step 1</t>
  </si>
  <si>
    <t>How to use it</t>
  </si>
  <si>
    <t>Twenty questions that show where adoption is stalling after go-live, by unit, and what the workarounds are costing you.</t>
  </si>
  <si>
    <t>EHR Adoption Check</t>
  </si>
  <si>
    <t>Units that adopt well are recognized, and lagging units get support, not blame.</t>
  </si>
  <si>
    <t>Measurement and follow-through</t>
  </si>
  <si>
    <t>We compare current results with the pre-go-live baseline for the goals in the business case.</t>
  </si>
  <si>
    <t>Claim denial reasons are reviewed for causes tied to how the system is used.</t>
  </si>
  <si>
    <t>We track use of key features by unit, not just logins.</t>
  </si>
  <si>
    <t>Super users still have protected time to help their peers.</t>
  </si>
  <si>
    <t>Support and fixes</t>
  </si>
  <si>
    <t>Changes made since go-live have addressed the top staff complaints.</t>
  </si>
  <si>
    <t>Reported problems get fixed or explained, and staff hear back.</t>
  </si>
  <si>
    <t>Staff know how to report a system problem and get a response within a few days.</t>
  </si>
  <si>
    <t>Managers are expected, and given time, to coach their teams on the system.</t>
  </si>
  <si>
    <t>Leadership and sponsorship</t>
  </si>
  <si>
    <t>A named executive sponsor still checks on adoption after go-live.</t>
  </si>
  <si>
    <t>Leaders have said clearly that the old workarounds are being retired, and when.</t>
  </si>
  <si>
    <t>Unit managers use the system's data in their own meetings.</t>
  </si>
  <si>
    <t>Staff say they feel confident using the features their role depends on.</t>
  </si>
  <si>
    <t>Training and confidence</t>
  </si>
  <si>
    <t>Staff can name a go-to person on their unit for system questions.</t>
  </si>
  <si>
    <t>New hires get role-specific system training in their first two weeks.</t>
  </si>
  <si>
    <t>Staff were trained on their own real workflows, not a generic demo.</t>
  </si>
  <si>
    <t>Handoffs between roles (front desk, clinical, billing) happen inside the system.</t>
  </si>
  <si>
    <t>Workflow fit</t>
  </si>
  <si>
    <t>Documentation is finished during the shift, not after hours.</t>
  </si>
  <si>
    <t>The system's screens follow the order staff actually do the work.</t>
  </si>
  <si>
    <t>Staff can finish their core daily tasks in the system without paper or spreadsheet side lists.</t>
  </si>
  <si>
    <t>Sort key</t>
  </si>
  <si>
    <t>Read</t>
  </si>
  <si>
    <t>Lowest unit</t>
  </si>
  <si>
    <t>Average</t>
  </si>
  <si>
    <t>Billing</t>
  </si>
  <si>
    <t>Front Desk</t>
  </si>
  <si>
    <t>Program</t>
  </si>
  <si>
    <t>Primary Care</t>
  </si>
  <si>
    <t>Statement</t>
  </si>
  <si>
    <t>Area</t>
  </si>
  <si>
    <t>#</t>
  </si>
  <si>
    <t>Score 1 (not true at all) to 5 (fully true) for each unit. Leave a cell blank if it doesn't apply.</t>
  </si>
  <si>
    <t>Rank</t>
  </si>
  <si>
    <t>Five lowest-scoring statements across all units</t>
  </si>
  <si>
    <t>Weakest area</t>
  </si>
  <si>
    <t>Adoption level</t>
  </si>
  <si>
    <t>Overall score</t>
  </si>
  <si>
    <t>All units</t>
  </si>
  <si>
    <t>Calculated from the Questions tab.</t>
  </si>
  <si>
    <t>Largest cost area</t>
  </si>
  <si>
    <t>Per month</t>
  </si>
  <si>
    <t>Total yearly cost of workarounds</t>
  </si>
  <si>
    <t>Annual turnover cost</t>
  </si>
  <si>
    <t>Annual rework cost of extra denials</t>
  </si>
  <si>
    <t>Annual cost of after-hours charting</t>
  </si>
  <si>
    <t>Annual spend on unused licenses</t>
  </si>
  <si>
    <t>Summary</t>
  </si>
  <si>
    <t>Use your HR figure.</t>
  </si>
  <si>
    <t>Cost to replace one staff member ($)</t>
  </si>
  <si>
    <t>From exit interviews.</t>
  </si>
  <si>
    <t>Departures this year where the system was a stated reason</t>
  </si>
  <si>
    <t>Turnover</t>
  </si>
  <si>
    <t>Staff time per rework times hourly cost.</t>
  </si>
  <si>
    <t>Cost to rework one denied claim ($)</t>
  </si>
  <si>
    <t>Denial rate before go-live, or your target</t>
  </si>
  <si>
    <t>Denial rate now</t>
  </si>
  <si>
    <t>Claims submitted per month</t>
  </si>
  <si>
    <t>Extra claim denials</t>
  </si>
  <si>
    <t>Wage plus benefits.</t>
  </si>
  <si>
    <t>Loaded hourly cost per clinician ($)</t>
  </si>
  <si>
    <t>Working days per year</t>
  </si>
  <si>
    <t>Ask them, or pull from audit logs.</t>
  </si>
  <si>
    <t>Average minutes per day after hours</t>
  </si>
  <si>
    <t>Clinicians charting after their shift</t>
  </si>
  <si>
    <t>After-hours charting</t>
  </si>
  <si>
    <t>From vendor usage reports, or your best estimate.</t>
  </si>
  <si>
    <t>Share of users actively using their key modules</t>
  </si>
  <si>
    <t>From your vendor contract.</t>
  </si>
  <si>
    <t>Annual license cost per user ($)</t>
  </si>
  <si>
    <t>Licensed users</t>
  </si>
  <si>
    <t>Licenses you pay for but don't use</t>
  </si>
  <si>
    <t>Replace every tan example value with your own figures. The examples are placeholders, not benchmarks.</t>
  </si>
  <si>
    <t>=IF(B34=0,"",INDEX(A30:A33,MATCH(MAX(B30:B33),B30:B33,0)))</t>
  </si>
  <si>
    <t>Finds the biggest of the four cost areas and returns its name.</t>
  </si>
  <si>
    <t>B36</t>
  </si>
  <si>
    <t>=B34/12</t>
  </si>
  <si>
    <t>Yearly total divided by 12.</t>
  </si>
  <si>
    <t>B35</t>
  </si>
  <si>
    <t>=SUM(B30:B33)</t>
  </si>
  <si>
    <t>Adds the four cost areas.</t>
  </si>
  <si>
    <t>B34</t>
  </si>
  <si>
    <t>=B8</t>
  </si>
  <si>
    <t>Links to the subtotal above.</t>
  </si>
  <si>
    <t>B30:B33</t>
  </si>
  <si>
    <t>=B25*B26</t>
  </si>
  <si>
    <t>Departures times replacement cost.</t>
  </si>
  <si>
    <t>B27</t>
  </si>
  <si>
    <t>=B18*12*MAX(0,B19-B20)*B21</t>
  </si>
  <si>
    <t>Yearly claims times the extra denial rate times rework cost. MAX keeps it from going negative if denials improved.</t>
  </si>
  <si>
    <t>B22</t>
  </si>
  <si>
    <t>=B11*B12/60*B13*B14</t>
  </si>
  <si>
    <t>Clinicians times hours per day times days times hourly cost.</t>
  </si>
  <si>
    <t>B15</t>
  </si>
  <si>
    <t>=B5*B6*(1-B7)</t>
  </si>
  <si>
    <t>Users times cost per user times the share not using it.</t>
  </si>
  <si>
    <t>B8</t>
  </si>
  <si>
    <t>Rank numbers 1 to 5 sit in column E. Add rows with 6, 7 and so on to see more.</t>
  </si>
  <si>
    <t>=IF(SMALL(Questions!$K$5:$K$24,E17)=99,"",INDEX(Questions!$I$5:$I$24,MATCH(SMALL(Questions!$K$5:$K$24,E17),Questions!$K$5:$K$24,0)))</t>
  </si>
  <si>
    <t>The unit scoring lowest on it.</t>
  </si>
  <si>
    <t>D17:D21</t>
  </si>
  <si>
    <t>=IF(SMALL(Questions!$K$5:$K$24,E17)=99,"",INDEX(Questions!$H$5:$H$24,MATCH(SMALL(Questions!$K$5:$K$24,E17),Questions!$K$5:$K$24,0)))</t>
  </si>
  <si>
    <t>Its average score.</t>
  </si>
  <si>
    <t>C17:C21</t>
  </si>
  <si>
    <t>=IF(SMALL(Questions!$K$5:$K$24,E17)=99,"",INDEX(Questions!$B$5:$B$24,MATCH(SMALL(Questions!$K$5:$K$24,E17),Questions!$K$5:$K$24,0)))</t>
  </si>
  <si>
    <t>Its area.</t>
  </si>
  <si>
    <t>B17:B21</t>
  </si>
  <si>
    <t>=IF(SMALL(Questions!$K$5:$K$24,E17)=99,"",INDEX(Questions!$C$5:$C$24,MATCH(SMALL(Questions!$K$5:$K$24,E17),Questions!$K$5:$K$24,0)))</t>
  </si>
  <si>
    <t>The k-th lowest statement. SMALL finds the k-th smallest sort key, MATCH finds its row, INDEX returns the text.</t>
  </si>
  <si>
    <t>A17:A21</t>
  </si>
  <si>
    <t>Copy across for each unit column.</t>
  </si>
  <si>
    <t>=IF(B11="","",INDEX($A$6:$A$10,MATCH(MIN(B6:B10),B6:B10,0)))</t>
  </si>
  <si>
    <t>The area with the lowest average for this unit.</t>
  </si>
  <si>
    <t>B13:F13</t>
  </si>
  <si>
    <t>=IF(B11="","",IF(B11&gt;=4,"Adopted",IF(B11&gt;=3,"Partial, workarounds likely",IF(B11&gt;=2,"Stalled","Not adopted"))))</t>
  </si>
  <si>
    <t>4 and up is Adopted, 3 to 3.9 Partial, 2 to 2.9 Stalled, under 2 Not adopted.</t>
  </si>
  <si>
    <t>B12:F12</t>
  </si>
  <si>
    <t>=IFERROR(AVERAGE(Questions!D5:D24),"")</t>
  </si>
  <si>
    <t>Overall average for the unit.</t>
  </si>
  <si>
    <t>B11:F11</t>
  </si>
  <si>
    <t>=IFERROR(AVERAGEIF(Questions!$B$5:$B$24,$A6,Questions!$H$5:$H$24),"")</t>
  </si>
  <si>
    <t>Average for this area across all units.</t>
  </si>
  <si>
    <t>F6:F10</t>
  </si>
  <si>
    <t>Area names in column A must match Questions column B exactly.</t>
  </si>
  <si>
    <t>=IFERROR(AVERAGEIF(Questions!$B$5:$B$24,$A6,Questions!D$5:D$24),"")</t>
  </si>
  <si>
    <t>Average score for this area and unit. AVERAGEIF matches the area name in column A against Questions column B.</t>
  </si>
  <si>
    <t>B6:E10</t>
  </si>
  <si>
    <t>=Questions!D4</t>
  </si>
  <si>
    <t>Unit name from the Questions header.</t>
  </si>
  <si>
    <t>B5:E5</t>
  </si>
  <si>
    <t>Filled for all 20 statements. To add a unit, insert a column before H and widen every range from D:G to D:H.</t>
  </si>
  <si>
    <t>=IF(H5="",99,H5+ROW()/10000)</t>
  </si>
  <si>
    <t>Hidden-style helper. The average plus a tiny row-based amount, so tied scores still sort in a fixed order on Results.</t>
  </si>
  <si>
    <t>K5:K24</t>
  </si>
  <si>
    <t>=IF(H5="","",IF(H5&lt;2.5,"Stalled",IF(H5&lt;3.5,"Workarounds likely","Holding")))</t>
  </si>
  <si>
    <t>Under 2.5 is Stalled, under 3.5 is Workarounds likely, otherwise Holding.</t>
  </si>
  <si>
    <t>J5:J24</t>
  </si>
  <si>
    <t>=IF(H5="","",INDEX($D$4:$G$4,MATCH(MIN(D5:G5),D5:G5,0)))</t>
  </si>
  <si>
    <t>The unit with the lowest score on this statement.</t>
  </si>
  <si>
    <t>I5:I24</t>
  </si>
  <si>
    <t>=IF(COUNT(D5:G5)=0,"",AVERAGE(D5:G5))</t>
  </si>
  <si>
    <t>Average score across units. Blank cells are skipped.</t>
  </si>
  <si>
    <t>H5:H24</t>
  </si>
  <si>
    <t>=ROW()-4</t>
  </si>
  <si>
    <t>Statement number.</t>
  </si>
  <si>
    <t>A5:A24</t>
  </si>
  <si>
    <t>To extend</t>
  </si>
  <si>
    <t>Formula (first cell)</t>
  </si>
  <si>
    <t>What it calculates</t>
  </si>
  <si>
    <t>Cell(s)</t>
  </si>
  <si>
    <t>Tab</t>
  </si>
  <si>
    <t>Every calculated cell in this workbook, what it does, and how to rebuild or extend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</si>
</sst>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\$#,##0;\(\$#,##0\);\-"/>
    <numFmt numFmtId="167" formatCode="0.0%"/>
  </numFmts>
  <fonts count="10" x14ac:knownFonts="1">
    <font>
      <sz val="11"/>
      <color theme="1"/>
      <name val="Aptos Narrow"/>
      <family val="2"/>
      <scheme val="minor"/>
    </font>
    <font>
      <i/>
      <sz val="11"/>
      <color rgb="FF6B675E"/>
      <name val="Arial"/>
    </font>
    <font>
      <sz val="10"/>
      <color rgb="FF3F3C35"/>
      <name val="Arial"/>
    </font>
    <font>
      <sz val="10"/>
      <color rgb="FF1F4E9A"/>
      <name val="Arial"/>
    </font>
    <font>
      <b/>
      <sz val="12"/>
      <color rgb="FF57534A"/>
      <name val="Arial"/>
    </font>
    <font>
      <b/>
      <sz val="10"/>
      <color rgb="FF3F3C35"/>
      <name val="Arial"/>
    </font>
    <font>
      <b/>
      <sz val="18"/>
      <color rgb="FF57534A"/>
      <name val="Arial"/>
    </font>
    <font>
      <b/>
      <sz val="10"/>
      <color rgb="FFFFFFFF"/>
      <name val="Arial"/>
    </font>
    <font>
      <b/>
      <sz val="10"/>
      <color rgb="FF1F4E9A"/>
      <name val="Arial"/>
    </font>
    <font>
      <b/>
      <sz val="12"/>
      <color rgb="FFE07A34"/>
      <name val="Arial"/>
    </font>
  </fonts>
  <fills count="6">
    <fill>
      <patternFill patternType="none"/>
    </fill>
    <fill>
      <patternFill patternType="gray125"/>
    </fill>
    <fill>
      <patternFill patternType="solid">
        <fgColor rgb="FFFBE3CF"/>
      </patternFill>
    </fill>
    <fill>
      <patternFill patternType="solid">
        <fgColor rgb="FFFFFFFF"/>
      </patternFill>
    </fill>
    <fill>
      <patternFill patternType="solid">
        <fgColor rgb="FF57534A"/>
      </patternFill>
    </fill>
    <fill>
      <patternFill patternType="solid">
        <fgColor rgb="FFFAF8F5"/>
      </patternFill>
    </fill>
  </fills>
  <borders count="3">
    <border>
      <left/>
      <right/>
      <top/>
      <bottom/>
      <diagonal/>
    </border>
    <border>
      <left style="thin">
        <color rgb="FFD9D4CB"/>
      </left>
      <right style="thin">
        <color rgb="FFD9D4CB"/>
      </right>
      <top style="thin">
        <color rgb="FFD9D4CB"/>
      </top>
      <bottom style="thin">
        <color rgb="FFD9D4CB"/>
      </bottom>
      <diagonal/>
    </border>
    <border>
      <left/>
      <right style="thin">
        <color rgb="FFD9D4CB"/>
      </right>
      <top style="thin">
        <color rgb="FFD9D4CB"/>
      </top>
      <bottom style="thin">
        <color rgb="FFD9D4C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/>
    <xf numFmtId="0" fontId="3" fillId="2" borderId="1" xfId="0" applyFont="1" applyFill="1" applyBorder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164" fontId="2" fillId="3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65" fontId="2" fillId="3" borderId="1" xfId="0" applyNumberFormat="1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vertical="top" wrapText="1"/>
    </xf>
    <xf numFmtId="166" fontId="2" fillId="3" borderId="1" xfId="0" applyNumberFormat="1" applyFont="1" applyFill="1" applyBorder="1" applyAlignment="1">
      <alignment vertical="top" wrapText="1"/>
    </xf>
    <xf numFmtId="166" fontId="9" fillId="3" borderId="1" xfId="0" applyNumberFormat="1" applyFont="1" applyFill="1" applyBorder="1" applyAlignment="1">
      <alignment vertical="top" wrapText="1"/>
    </xf>
    <xf numFmtId="166" fontId="5" fillId="3" borderId="1" xfId="0" applyNumberFormat="1" applyFont="1" applyFill="1" applyBorder="1" applyAlignment="1">
      <alignment vertical="top" wrapText="1"/>
    </xf>
    <xf numFmtId="166" fontId="3" fillId="2" borderId="1" xfId="0" applyNumberFormat="1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 wrapText="1"/>
    </xf>
    <xf numFmtId="167" fontId="3" fillId="2" borderId="1" xfId="0" applyNumberFormat="1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vertical="top" wrapText="1"/>
    </xf>
    <xf numFmtId="9" fontId="3" fillId="2" borderId="1" xfId="0" applyNumberFormat="1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2" fillId="3" borderId="1" xfId="0" applyFont="1" applyFill="1" applyBorder="1" applyAlignment="1">
      <alignment vertical="top" wrapText="1"/>
    </xf>
  </cellXfs>
  <cellStyles count="1">
    <cellStyle name="Normal" xfId="0" builtinId="0"/>
  </cellStyles>
  <dxfs count="7">
    <dxf>
      <fill>
        <patternFill patternType="solid">
          <fgColor rgb="FFD5E8D4"/>
        </patternFill>
      </fill>
    </dxf>
    <dxf>
      <fill>
        <patternFill patternType="solid">
          <fgColor rgb="FFFCE8B2"/>
        </patternFill>
      </fill>
    </dxf>
    <dxf>
      <fill>
        <patternFill patternType="solid">
          <fgColor rgb="FFF4C7C3"/>
        </patternFill>
      </fill>
    </dxf>
    <dxf>
      <fill>
        <patternFill patternType="solid">
          <fgColor rgb="FFD5E8D4"/>
        </patternFill>
      </fill>
    </dxf>
    <dxf>
      <fill>
        <patternFill patternType="solid">
          <fgColor rgb="FFFCE8B2"/>
        </patternFill>
      </fill>
    </dxf>
    <dxf>
      <font>
        <b/>
        <color rgb="FF9C2B23"/>
        <name val="Arial"/>
      </font>
      <fill>
        <patternFill patternType="solid">
          <fgColor rgb="FFF4C7C3"/>
        </patternFill>
      </fill>
    </dxf>
    <dxf>
      <font>
        <b/>
        <color rgb="FF9C2B23"/>
        <name val="Arial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Average score by area and unit (1 to 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Results!$B$5</c:f>
              <c:strCache>
                <c:ptCount val="1"/>
                <c:pt idx="0">
                  <c:v>Primary Care</c:v>
                </c:pt>
              </c:strCache>
            </c:strRef>
          </c:tx>
          <c:spPr>
            <a:solidFill>
              <a:srgbClr val="57534A"/>
            </a:solidFill>
            <a:ln>
              <a:solidFill>
                <a:srgbClr val="57534A"/>
              </a:solidFill>
              <a:prstDash val="solid"/>
            </a:ln>
          </c:spPr>
          <c:invertIfNegative val="1"/>
          <c:cat>
            <c:strRef>
              <c:f>Results!$A$6:$A$10</c:f>
              <c:strCache>
                <c:ptCount val="5"/>
                <c:pt idx="0">
                  <c:v>Workflow fit</c:v>
                </c:pt>
                <c:pt idx="1">
                  <c:v>Training and confidence</c:v>
                </c:pt>
                <c:pt idx="2">
                  <c:v>Leadership and sponsorship</c:v>
                </c:pt>
                <c:pt idx="3">
                  <c:v>Support and fixes</c:v>
                </c:pt>
                <c:pt idx="4">
                  <c:v>Measurement and follow-through</c:v>
                </c:pt>
              </c:strCache>
            </c:strRef>
          </c:cat>
          <c:val>
            <c:numRef>
              <c:f>Results!$B$6:$B$10</c:f>
              <c:numCache>
                <c:formatCode>0.0</c:formatCode>
                <c:ptCount val="5"/>
                <c:pt idx="0">
                  <c:v>3.25</c:v>
                </c:pt>
                <c:pt idx="1">
                  <c:v>3.5</c:v>
                </c:pt>
                <c:pt idx="2">
                  <c:v>3.25</c:v>
                </c:pt>
                <c:pt idx="3">
                  <c:v>3.25</c:v>
                </c:pt>
                <c:pt idx="4">
                  <c:v>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57534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609-48CF-8272-43AB73BE298E}"/>
            </c:ext>
          </c:extLst>
        </c:ser>
        <c:ser>
          <c:idx val="1"/>
          <c:order val="1"/>
          <c:tx>
            <c:strRef>
              <c:f>Results!$C$5</c:f>
              <c:strCache>
                <c:ptCount val="1"/>
                <c:pt idx="0">
                  <c:v>Program</c:v>
                </c:pt>
              </c:strCache>
            </c:strRef>
          </c:tx>
          <c:spPr>
            <a:solidFill>
              <a:srgbClr val="E07A34"/>
            </a:solidFill>
            <a:ln>
              <a:solidFill>
                <a:srgbClr val="E07A34"/>
              </a:solidFill>
              <a:prstDash val="solid"/>
            </a:ln>
          </c:spPr>
          <c:invertIfNegative val="1"/>
          <c:cat>
            <c:strRef>
              <c:f>Results!$A$6:$A$10</c:f>
              <c:strCache>
                <c:ptCount val="5"/>
                <c:pt idx="0">
                  <c:v>Workflow fit</c:v>
                </c:pt>
                <c:pt idx="1">
                  <c:v>Training and confidence</c:v>
                </c:pt>
                <c:pt idx="2">
                  <c:v>Leadership and sponsorship</c:v>
                </c:pt>
                <c:pt idx="3">
                  <c:v>Support and fixes</c:v>
                </c:pt>
                <c:pt idx="4">
                  <c:v>Measurement and follow-through</c:v>
                </c:pt>
              </c:strCache>
            </c:strRef>
          </c:cat>
          <c:val>
            <c:numRef>
              <c:f>Results!$C$6:$C$10</c:f>
              <c:numCache>
                <c:formatCode>0.0</c:formatCode>
                <c:ptCount val="5"/>
                <c:pt idx="0">
                  <c:v>1.5</c:v>
                </c:pt>
                <c:pt idx="1">
                  <c:v>2.25</c:v>
                </c:pt>
                <c:pt idx="2">
                  <c:v>2.5</c:v>
                </c:pt>
                <c:pt idx="3">
                  <c:v>2.25</c:v>
                </c:pt>
                <c:pt idx="4">
                  <c:v>1.5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E07A34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B609-48CF-8272-43AB73BE298E}"/>
            </c:ext>
          </c:extLst>
        </c:ser>
        <c:ser>
          <c:idx val="2"/>
          <c:order val="2"/>
          <c:tx>
            <c:strRef>
              <c:f>Results!$D$5</c:f>
              <c:strCache>
                <c:ptCount val="1"/>
                <c:pt idx="0">
                  <c:v>Front Desk</c:v>
                </c:pt>
              </c:strCache>
            </c:strRef>
          </c:tx>
          <c:spPr>
            <a:solidFill>
              <a:srgbClr val="9C8F7E"/>
            </a:solidFill>
            <a:ln>
              <a:solidFill>
                <a:srgbClr val="9C8F7E"/>
              </a:solidFill>
              <a:prstDash val="solid"/>
            </a:ln>
          </c:spPr>
          <c:invertIfNegative val="1"/>
          <c:cat>
            <c:strRef>
              <c:f>Results!$A$6:$A$10</c:f>
              <c:strCache>
                <c:ptCount val="5"/>
                <c:pt idx="0">
                  <c:v>Workflow fit</c:v>
                </c:pt>
                <c:pt idx="1">
                  <c:v>Training and confidence</c:v>
                </c:pt>
                <c:pt idx="2">
                  <c:v>Leadership and sponsorship</c:v>
                </c:pt>
                <c:pt idx="3">
                  <c:v>Support and fixes</c:v>
                </c:pt>
                <c:pt idx="4">
                  <c:v>Measurement and follow-through</c:v>
                </c:pt>
              </c:strCache>
            </c:strRef>
          </c:cat>
          <c:val>
            <c:numRef>
              <c:f>Results!$D$6:$D$10</c:f>
              <c:numCache>
                <c:formatCode>0.0</c:formatCode>
                <c:ptCount val="5"/>
                <c:pt idx="0">
                  <c:v>4</c:v>
                </c:pt>
                <c:pt idx="1">
                  <c:v>3.75</c:v>
                </c:pt>
                <c:pt idx="2">
                  <c:v>3.25</c:v>
                </c:pt>
                <c:pt idx="3">
                  <c:v>3.75</c:v>
                </c:pt>
                <c:pt idx="4">
                  <c:v>2.75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9C8F7E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B609-48CF-8272-43AB73BE298E}"/>
            </c:ext>
          </c:extLst>
        </c:ser>
        <c:ser>
          <c:idx val="3"/>
          <c:order val="3"/>
          <c:tx>
            <c:strRef>
              <c:f>Results!$E$5</c:f>
              <c:strCache>
                <c:ptCount val="1"/>
                <c:pt idx="0">
                  <c:v>Billing</c:v>
                </c:pt>
              </c:strCache>
            </c:strRef>
          </c:tx>
          <c:spPr>
            <a:solidFill>
              <a:srgbClr val="2F7A75"/>
            </a:solidFill>
            <a:ln>
              <a:solidFill>
                <a:srgbClr val="2F7A75"/>
              </a:solidFill>
              <a:prstDash val="solid"/>
            </a:ln>
          </c:spPr>
          <c:invertIfNegative val="1"/>
          <c:cat>
            <c:strRef>
              <c:f>Results!$A$6:$A$10</c:f>
              <c:strCache>
                <c:ptCount val="5"/>
                <c:pt idx="0">
                  <c:v>Workflow fit</c:v>
                </c:pt>
                <c:pt idx="1">
                  <c:v>Training and confidence</c:v>
                </c:pt>
                <c:pt idx="2">
                  <c:v>Leadership and sponsorship</c:v>
                </c:pt>
                <c:pt idx="3">
                  <c:v>Support and fixes</c:v>
                </c:pt>
                <c:pt idx="4">
                  <c:v>Measurement and follow-through</c:v>
                </c:pt>
              </c:strCache>
            </c:strRef>
          </c:cat>
          <c:val>
            <c:numRef>
              <c:f>Results!$E$6:$E$10</c:f>
              <c:numCache>
                <c:formatCode>0.0</c:formatCode>
                <c:ptCount val="5"/>
                <c:pt idx="0">
                  <c:v>3.5</c:v>
                </c:pt>
                <c:pt idx="1">
                  <c:v>3.75</c:v>
                </c:pt>
                <c:pt idx="2">
                  <c:v>3.25</c:v>
                </c:pt>
                <c:pt idx="3">
                  <c:v>3.25</c:v>
                </c:pt>
                <c:pt idx="4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F7A75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B609-48CF-8272-43AB73BE2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5"/>
          <c:min val="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864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84509E-4394-4B6B-83AD-8CA65854CA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F6AD3-80BB-4DE6-9BC9-B2F009CB2F1E}">
  <sheetPr>
    <tabColor rgb="FFE07A34"/>
  </sheetPr>
  <dimension ref="A1:C22"/>
  <sheetViews>
    <sheetView tabSelected="1" showGridLines="0" workbookViewId="0"/>
  </sheetViews>
  <sheetFormatPr defaultRowHeight="15" x14ac:dyDescent="0.25"/>
  <cols>
    <col min="1" max="1" width="3" customWidth="1"/>
    <col min="2" max="2" width="30" customWidth="1"/>
    <col min="3" max="3" width="90" customWidth="1"/>
  </cols>
  <sheetData>
    <row r="1" spans="1:3" ht="23.25" x14ac:dyDescent="0.35">
      <c r="A1" s="7" t="s">
        <v>26</v>
      </c>
    </row>
    <row r="2" spans="1:3" x14ac:dyDescent="0.25">
      <c r="A2" s="1" t="s">
        <v>25</v>
      </c>
    </row>
    <row r="4" spans="1:3" ht="15.75" x14ac:dyDescent="0.25">
      <c r="B4" s="5" t="s">
        <v>24</v>
      </c>
    </row>
    <row r="5" spans="1:3" x14ac:dyDescent="0.25">
      <c r="B5" s="6" t="s">
        <v>23</v>
      </c>
      <c r="C5" s="2" t="s">
        <v>22</v>
      </c>
    </row>
    <row r="6" spans="1:3" ht="25.5" x14ac:dyDescent="0.25">
      <c r="B6" s="6" t="s">
        <v>21</v>
      </c>
      <c r="C6" s="2" t="s">
        <v>20</v>
      </c>
    </row>
    <row r="7" spans="1:3" ht="25.5" x14ac:dyDescent="0.25">
      <c r="B7" s="6" t="s">
        <v>19</v>
      </c>
      <c r="C7" s="2" t="s">
        <v>18</v>
      </c>
    </row>
    <row r="8" spans="1:3" ht="25.5" x14ac:dyDescent="0.25">
      <c r="B8" s="6" t="s">
        <v>17</v>
      </c>
      <c r="C8" s="2" t="s">
        <v>16</v>
      </c>
    </row>
    <row r="10" spans="1:3" ht="15.75" x14ac:dyDescent="0.25">
      <c r="B10" s="5" t="s">
        <v>15</v>
      </c>
    </row>
    <row r="11" spans="1:3" x14ac:dyDescent="0.25">
      <c r="B11" s="6" t="s">
        <v>14</v>
      </c>
      <c r="C11" s="2" t="s">
        <v>13</v>
      </c>
    </row>
    <row r="12" spans="1:3" x14ac:dyDescent="0.25">
      <c r="B12" s="6" t="s">
        <v>12</v>
      </c>
      <c r="C12" s="2" t="s">
        <v>11</v>
      </c>
    </row>
    <row r="13" spans="1:3" x14ac:dyDescent="0.25">
      <c r="B13" s="6" t="s">
        <v>10</v>
      </c>
      <c r="C13" s="2" t="s">
        <v>9</v>
      </c>
    </row>
    <row r="14" spans="1:3" x14ac:dyDescent="0.25">
      <c r="B14" s="6" t="s">
        <v>8</v>
      </c>
      <c r="C14" s="2" t="s">
        <v>7</v>
      </c>
    </row>
    <row r="16" spans="1:3" ht="15.75" x14ac:dyDescent="0.25">
      <c r="B16" s="5" t="s">
        <v>6</v>
      </c>
    </row>
    <row r="17" spans="2:3" x14ac:dyDescent="0.25">
      <c r="B17" s="4" t="s">
        <v>5</v>
      </c>
      <c r="C17" s="2" t="s">
        <v>4</v>
      </c>
    </row>
    <row r="18" spans="2:3" x14ac:dyDescent="0.25">
      <c r="B18" s="3" t="s">
        <v>3</v>
      </c>
      <c r="C18" s="2" t="s">
        <v>2</v>
      </c>
    </row>
    <row r="20" spans="2:3" ht="38.25" x14ac:dyDescent="0.25">
      <c r="B20" s="2" t="s">
        <v>1</v>
      </c>
    </row>
    <row r="22" spans="2:3" x14ac:dyDescent="0.25">
      <c r="B22" s="1" t="s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9F663-A7BB-422E-A08E-6907ABB7A017}">
  <sheetPr>
    <tabColor rgb="FFE07A34"/>
  </sheetPr>
  <dimension ref="A1:K24"/>
  <sheetViews>
    <sheetView showGridLines="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" customWidth="1"/>
    <col min="2" max="2" width="24" customWidth="1"/>
    <col min="3" max="3" width="58" customWidth="1"/>
    <col min="4" max="7" width="13" customWidth="1"/>
    <col min="8" max="8" width="10" customWidth="1"/>
    <col min="9" max="9" width="16" customWidth="1"/>
    <col min="10" max="10" width="18" customWidth="1"/>
    <col min="11" max="11" width="8" customWidth="1"/>
  </cols>
  <sheetData>
    <row r="1" spans="1:11" ht="23.25" x14ac:dyDescent="0.35">
      <c r="A1" s="7" t="s">
        <v>14</v>
      </c>
    </row>
    <row r="2" spans="1:11" x14ac:dyDescent="0.25">
      <c r="A2" s="1" t="s">
        <v>63</v>
      </c>
    </row>
    <row r="4" spans="1:11" ht="56.1" customHeight="1" x14ac:dyDescent="0.25">
      <c r="A4" s="12" t="s">
        <v>62</v>
      </c>
      <c r="B4" s="12" t="s">
        <v>61</v>
      </c>
      <c r="C4" s="12" t="s">
        <v>60</v>
      </c>
      <c r="D4" s="13" t="s">
        <v>59</v>
      </c>
      <c r="E4" s="13" t="s">
        <v>58</v>
      </c>
      <c r="F4" s="13" t="s">
        <v>57</v>
      </c>
      <c r="G4" s="13" t="s">
        <v>56</v>
      </c>
      <c r="H4" s="12" t="s">
        <v>55</v>
      </c>
      <c r="I4" s="12" t="s">
        <v>54</v>
      </c>
      <c r="J4" s="12" t="s">
        <v>53</v>
      </c>
      <c r="K4" s="12" t="s">
        <v>52</v>
      </c>
    </row>
    <row r="5" spans="1:11" ht="25.5" x14ac:dyDescent="0.25">
      <c r="A5" s="9">
        <f t="shared" ref="A5:A24" si="0">ROW()-4</f>
        <v>1</v>
      </c>
      <c r="B5" s="2" t="s">
        <v>48</v>
      </c>
      <c r="C5" s="2" t="s">
        <v>51</v>
      </c>
      <c r="D5" s="11">
        <v>4</v>
      </c>
      <c r="E5" s="11">
        <v>2</v>
      </c>
      <c r="F5" s="11">
        <v>4</v>
      </c>
      <c r="G5" s="11">
        <v>4</v>
      </c>
      <c r="H5" s="10">
        <f t="shared" ref="H5:H24" si="1">IF(COUNT(D5:G5)=0,"",AVERAGE(D5:G5))</f>
        <v>3.5</v>
      </c>
      <c r="I5" s="9" t="str">
        <f t="shared" ref="I5:I24" si="2">IF(H5="","",INDEX($D$4:$G$4,MATCH(MIN(D5:G5),D5:G5,0)))</f>
        <v>Program</v>
      </c>
      <c r="J5" s="9" t="str">
        <f t="shared" ref="J5:J24" si="3">IF(H5="","",IF(H5&lt;2.5,"Stalled",IF(H5&lt;3.5,"Workarounds likely","Holding")))</f>
        <v>Holding</v>
      </c>
      <c r="K5" s="8">
        <f t="shared" ref="K5:K24" si="4">IF(H5="",99,H5+ROW()/10000)</f>
        <v>3.5005000000000002</v>
      </c>
    </row>
    <row r="6" spans="1:11" x14ac:dyDescent="0.25">
      <c r="A6" s="9">
        <f t="shared" si="0"/>
        <v>2</v>
      </c>
      <c r="B6" s="2" t="s">
        <v>48</v>
      </c>
      <c r="C6" s="2" t="s">
        <v>50</v>
      </c>
      <c r="D6" s="11">
        <v>3</v>
      </c>
      <c r="E6" s="11">
        <v>1</v>
      </c>
      <c r="F6" s="11">
        <v>4</v>
      </c>
      <c r="G6" s="11">
        <v>3</v>
      </c>
      <c r="H6" s="10">
        <f t="shared" si="1"/>
        <v>2.75</v>
      </c>
      <c r="I6" s="9" t="str">
        <f t="shared" si="2"/>
        <v>Program</v>
      </c>
      <c r="J6" s="9" t="str">
        <f t="shared" si="3"/>
        <v>Workarounds likely</v>
      </c>
      <c r="K6" s="8">
        <f t="shared" si="4"/>
        <v>2.7505999999999999</v>
      </c>
    </row>
    <row r="7" spans="1:11" x14ac:dyDescent="0.25">
      <c r="A7" s="9">
        <f t="shared" si="0"/>
        <v>3</v>
      </c>
      <c r="B7" s="2" t="s">
        <v>48</v>
      </c>
      <c r="C7" s="2" t="s">
        <v>49</v>
      </c>
      <c r="D7" s="11">
        <v>3</v>
      </c>
      <c r="E7" s="11">
        <v>1</v>
      </c>
      <c r="F7" s="11">
        <v>4</v>
      </c>
      <c r="G7" s="11">
        <v>4</v>
      </c>
      <c r="H7" s="10">
        <f t="shared" si="1"/>
        <v>3</v>
      </c>
      <c r="I7" s="9" t="str">
        <f t="shared" si="2"/>
        <v>Program</v>
      </c>
      <c r="J7" s="9" t="str">
        <f t="shared" si="3"/>
        <v>Workarounds likely</v>
      </c>
      <c r="K7" s="8">
        <f t="shared" si="4"/>
        <v>3.0007000000000001</v>
      </c>
    </row>
    <row r="8" spans="1:11" ht="25.5" x14ac:dyDescent="0.25">
      <c r="A8" s="9">
        <f t="shared" si="0"/>
        <v>4</v>
      </c>
      <c r="B8" s="2" t="s">
        <v>48</v>
      </c>
      <c r="C8" s="2" t="s">
        <v>47</v>
      </c>
      <c r="D8" s="11">
        <v>3</v>
      </c>
      <c r="E8" s="11">
        <v>2</v>
      </c>
      <c r="F8" s="11">
        <v>4</v>
      </c>
      <c r="G8" s="11">
        <v>3</v>
      </c>
      <c r="H8" s="10">
        <f t="shared" si="1"/>
        <v>3</v>
      </c>
      <c r="I8" s="9" t="str">
        <f t="shared" si="2"/>
        <v>Program</v>
      </c>
      <c r="J8" s="9" t="str">
        <f t="shared" si="3"/>
        <v>Workarounds likely</v>
      </c>
      <c r="K8" s="8">
        <f t="shared" si="4"/>
        <v>3.0007999999999999</v>
      </c>
    </row>
    <row r="9" spans="1:11" x14ac:dyDescent="0.25">
      <c r="A9" s="9">
        <f t="shared" si="0"/>
        <v>5</v>
      </c>
      <c r="B9" s="2" t="s">
        <v>43</v>
      </c>
      <c r="C9" s="2" t="s">
        <v>46</v>
      </c>
      <c r="D9" s="11">
        <v>3</v>
      </c>
      <c r="E9" s="11">
        <v>2</v>
      </c>
      <c r="F9" s="11">
        <v>4</v>
      </c>
      <c r="G9" s="11">
        <v>4</v>
      </c>
      <c r="H9" s="10">
        <f t="shared" si="1"/>
        <v>3.25</v>
      </c>
      <c r="I9" s="9" t="str">
        <f t="shared" si="2"/>
        <v>Program</v>
      </c>
      <c r="J9" s="9" t="str">
        <f t="shared" si="3"/>
        <v>Workarounds likely</v>
      </c>
      <c r="K9" s="8">
        <f t="shared" si="4"/>
        <v>3.2509000000000001</v>
      </c>
    </row>
    <row r="10" spans="1:11" x14ac:dyDescent="0.25">
      <c r="A10" s="9">
        <f t="shared" si="0"/>
        <v>6</v>
      </c>
      <c r="B10" s="2" t="s">
        <v>43</v>
      </c>
      <c r="C10" s="2" t="s">
        <v>45</v>
      </c>
      <c r="D10" s="11">
        <v>3</v>
      </c>
      <c r="E10" s="11">
        <v>2</v>
      </c>
      <c r="F10" s="11">
        <v>3</v>
      </c>
      <c r="G10" s="11">
        <v>3</v>
      </c>
      <c r="H10" s="10">
        <f t="shared" si="1"/>
        <v>2.75</v>
      </c>
      <c r="I10" s="9" t="str">
        <f t="shared" si="2"/>
        <v>Program</v>
      </c>
      <c r="J10" s="9" t="str">
        <f t="shared" si="3"/>
        <v>Workarounds likely</v>
      </c>
      <c r="K10" s="8">
        <f t="shared" si="4"/>
        <v>2.7509999999999999</v>
      </c>
    </row>
    <row r="11" spans="1:11" x14ac:dyDescent="0.25">
      <c r="A11" s="9">
        <f t="shared" si="0"/>
        <v>7</v>
      </c>
      <c r="B11" s="2" t="s">
        <v>43</v>
      </c>
      <c r="C11" s="2" t="s">
        <v>44</v>
      </c>
      <c r="D11" s="11">
        <v>4</v>
      </c>
      <c r="E11" s="11">
        <v>3</v>
      </c>
      <c r="F11" s="11">
        <v>4</v>
      </c>
      <c r="G11" s="11">
        <v>4</v>
      </c>
      <c r="H11" s="10">
        <f t="shared" si="1"/>
        <v>3.75</v>
      </c>
      <c r="I11" s="9" t="str">
        <f t="shared" si="2"/>
        <v>Program</v>
      </c>
      <c r="J11" s="9" t="str">
        <f t="shared" si="3"/>
        <v>Holding</v>
      </c>
      <c r="K11" s="8">
        <f t="shared" si="4"/>
        <v>3.7511000000000001</v>
      </c>
    </row>
    <row r="12" spans="1:11" ht="25.5" x14ac:dyDescent="0.25">
      <c r="A12" s="9">
        <f t="shared" si="0"/>
        <v>8</v>
      </c>
      <c r="B12" s="2" t="s">
        <v>43</v>
      </c>
      <c r="C12" s="2" t="s">
        <v>42</v>
      </c>
      <c r="D12" s="11">
        <v>4</v>
      </c>
      <c r="E12" s="11">
        <v>2</v>
      </c>
      <c r="F12" s="11">
        <v>4</v>
      </c>
      <c r="G12" s="11">
        <v>4</v>
      </c>
      <c r="H12" s="10">
        <f t="shared" si="1"/>
        <v>3.5</v>
      </c>
      <c r="I12" s="9" t="str">
        <f t="shared" si="2"/>
        <v>Program</v>
      </c>
      <c r="J12" s="9" t="str">
        <f t="shared" si="3"/>
        <v>Holding</v>
      </c>
      <c r="K12" s="8">
        <f t="shared" si="4"/>
        <v>3.5011999999999999</v>
      </c>
    </row>
    <row r="13" spans="1:11" ht="25.5" x14ac:dyDescent="0.25">
      <c r="A13" s="9">
        <f t="shared" si="0"/>
        <v>9</v>
      </c>
      <c r="B13" s="2" t="s">
        <v>38</v>
      </c>
      <c r="C13" s="2" t="s">
        <v>41</v>
      </c>
      <c r="D13" s="11">
        <v>3</v>
      </c>
      <c r="E13" s="11">
        <v>3</v>
      </c>
      <c r="F13" s="11">
        <v>3</v>
      </c>
      <c r="G13" s="11">
        <v>3</v>
      </c>
      <c r="H13" s="10">
        <f t="shared" si="1"/>
        <v>3</v>
      </c>
      <c r="I13" s="9" t="str">
        <f t="shared" si="2"/>
        <v>Primary Care</v>
      </c>
      <c r="J13" s="9" t="str">
        <f t="shared" si="3"/>
        <v>Workarounds likely</v>
      </c>
      <c r="K13" s="8">
        <f t="shared" si="4"/>
        <v>3.0013000000000001</v>
      </c>
    </row>
    <row r="14" spans="1:11" ht="25.5" x14ac:dyDescent="0.25">
      <c r="A14" s="9">
        <f t="shared" si="0"/>
        <v>10</v>
      </c>
      <c r="B14" s="2" t="s">
        <v>38</v>
      </c>
      <c r="C14" s="2" t="s">
        <v>40</v>
      </c>
      <c r="D14" s="11">
        <v>3</v>
      </c>
      <c r="E14" s="11">
        <v>2</v>
      </c>
      <c r="F14" s="11">
        <v>3</v>
      </c>
      <c r="G14" s="11">
        <v>3</v>
      </c>
      <c r="H14" s="10">
        <f t="shared" si="1"/>
        <v>2.75</v>
      </c>
      <c r="I14" s="9" t="str">
        <f t="shared" si="2"/>
        <v>Program</v>
      </c>
      <c r="J14" s="9" t="str">
        <f t="shared" si="3"/>
        <v>Workarounds likely</v>
      </c>
      <c r="K14" s="8">
        <f t="shared" si="4"/>
        <v>2.7513999999999998</v>
      </c>
    </row>
    <row r="15" spans="1:11" ht="25.5" x14ac:dyDescent="0.25">
      <c r="A15" s="9">
        <f t="shared" si="0"/>
        <v>11</v>
      </c>
      <c r="B15" s="2" t="s">
        <v>38</v>
      </c>
      <c r="C15" s="2" t="s">
        <v>39</v>
      </c>
      <c r="D15" s="11">
        <v>4</v>
      </c>
      <c r="E15" s="11">
        <v>3</v>
      </c>
      <c r="F15" s="11">
        <v>4</v>
      </c>
      <c r="G15" s="11">
        <v>4</v>
      </c>
      <c r="H15" s="10">
        <f t="shared" si="1"/>
        <v>3.75</v>
      </c>
      <c r="I15" s="9" t="str">
        <f t="shared" si="2"/>
        <v>Program</v>
      </c>
      <c r="J15" s="9" t="str">
        <f t="shared" si="3"/>
        <v>Holding</v>
      </c>
      <c r="K15" s="8">
        <f t="shared" si="4"/>
        <v>3.7515000000000001</v>
      </c>
    </row>
    <row r="16" spans="1:11" ht="25.5" x14ac:dyDescent="0.25">
      <c r="A16" s="9">
        <f t="shared" si="0"/>
        <v>12</v>
      </c>
      <c r="B16" s="2" t="s">
        <v>38</v>
      </c>
      <c r="C16" s="2" t="s">
        <v>37</v>
      </c>
      <c r="D16" s="11">
        <v>3</v>
      </c>
      <c r="E16" s="11">
        <v>2</v>
      </c>
      <c r="F16" s="11">
        <v>3</v>
      </c>
      <c r="G16" s="11">
        <v>3</v>
      </c>
      <c r="H16" s="10">
        <f t="shared" si="1"/>
        <v>2.75</v>
      </c>
      <c r="I16" s="9" t="str">
        <f t="shared" si="2"/>
        <v>Program</v>
      </c>
      <c r="J16" s="9" t="str">
        <f t="shared" si="3"/>
        <v>Workarounds likely</v>
      </c>
      <c r="K16" s="8">
        <f t="shared" si="4"/>
        <v>2.7515999999999998</v>
      </c>
    </row>
    <row r="17" spans="1:11" ht="25.5" x14ac:dyDescent="0.25">
      <c r="A17" s="9">
        <f t="shared" si="0"/>
        <v>13</v>
      </c>
      <c r="B17" s="2" t="s">
        <v>33</v>
      </c>
      <c r="C17" s="2" t="s">
        <v>36</v>
      </c>
      <c r="D17" s="11">
        <v>4</v>
      </c>
      <c r="E17" s="11">
        <v>3</v>
      </c>
      <c r="F17" s="11">
        <v>4</v>
      </c>
      <c r="G17" s="11">
        <v>4</v>
      </c>
      <c r="H17" s="10">
        <f t="shared" si="1"/>
        <v>3.75</v>
      </c>
      <c r="I17" s="9" t="str">
        <f t="shared" si="2"/>
        <v>Program</v>
      </c>
      <c r="J17" s="9" t="str">
        <f t="shared" si="3"/>
        <v>Holding</v>
      </c>
      <c r="K17" s="8">
        <f t="shared" si="4"/>
        <v>3.7517</v>
      </c>
    </row>
    <row r="18" spans="1:11" x14ac:dyDescent="0.25">
      <c r="A18" s="9">
        <f t="shared" si="0"/>
        <v>14</v>
      </c>
      <c r="B18" s="2" t="s">
        <v>33</v>
      </c>
      <c r="C18" s="2" t="s">
        <v>35</v>
      </c>
      <c r="D18" s="11">
        <v>3</v>
      </c>
      <c r="E18" s="11">
        <v>2</v>
      </c>
      <c r="F18" s="11">
        <v>4</v>
      </c>
      <c r="G18" s="11">
        <v>3</v>
      </c>
      <c r="H18" s="10">
        <f t="shared" si="1"/>
        <v>3</v>
      </c>
      <c r="I18" s="9" t="str">
        <f t="shared" si="2"/>
        <v>Program</v>
      </c>
      <c r="J18" s="9" t="str">
        <f t="shared" si="3"/>
        <v>Workarounds likely</v>
      </c>
      <c r="K18" s="8">
        <f t="shared" si="4"/>
        <v>3.0017999999999998</v>
      </c>
    </row>
    <row r="19" spans="1:11" ht="25.5" x14ac:dyDescent="0.25">
      <c r="A19" s="9">
        <f t="shared" si="0"/>
        <v>15</v>
      </c>
      <c r="B19" s="2" t="s">
        <v>33</v>
      </c>
      <c r="C19" s="2" t="s">
        <v>34</v>
      </c>
      <c r="D19" s="11">
        <v>3</v>
      </c>
      <c r="E19" s="11">
        <v>2</v>
      </c>
      <c r="F19" s="11">
        <v>4</v>
      </c>
      <c r="G19" s="11">
        <v>3</v>
      </c>
      <c r="H19" s="10">
        <f t="shared" si="1"/>
        <v>3</v>
      </c>
      <c r="I19" s="9" t="str">
        <f t="shared" si="2"/>
        <v>Program</v>
      </c>
      <c r="J19" s="9" t="str">
        <f t="shared" si="3"/>
        <v>Workarounds likely</v>
      </c>
      <c r="K19" s="8">
        <f t="shared" si="4"/>
        <v>3.0019</v>
      </c>
    </row>
    <row r="20" spans="1:11" x14ac:dyDescent="0.25">
      <c r="A20" s="9">
        <f t="shared" si="0"/>
        <v>16</v>
      </c>
      <c r="B20" s="2" t="s">
        <v>33</v>
      </c>
      <c r="C20" s="2" t="s">
        <v>32</v>
      </c>
      <c r="D20" s="11">
        <v>3</v>
      </c>
      <c r="E20" s="11">
        <v>2</v>
      </c>
      <c r="F20" s="11">
        <v>3</v>
      </c>
      <c r="G20" s="11">
        <v>3</v>
      </c>
      <c r="H20" s="10">
        <f t="shared" si="1"/>
        <v>2.75</v>
      </c>
      <c r="I20" s="9" t="str">
        <f t="shared" si="2"/>
        <v>Program</v>
      </c>
      <c r="J20" s="9" t="str">
        <f t="shared" si="3"/>
        <v>Workarounds likely</v>
      </c>
      <c r="K20" s="8">
        <f t="shared" si="4"/>
        <v>2.7519999999999998</v>
      </c>
    </row>
    <row r="21" spans="1:11" ht="25.5" x14ac:dyDescent="0.25">
      <c r="A21" s="9">
        <f t="shared" si="0"/>
        <v>17</v>
      </c>
      <c r="B21" s="2" t="s">
        <v>28</v>
      </c>
      <c r="C21" s="2" t="s">
        <v>31</v>
      </c>
      <c r="D21" s="11">
        <v>2</v>
      </c>
      <c r="E21" s="11">
        <v>1</v>
      </c>
      <c r="F21" s="11">
        <v>3</v>
      </c>
      <c r="G21" s="11">
        <v>3</v>
      </c>
      <c r="H21" s="10">
        <f t="shared" si="1"/>
        <v>2.25</v>
      </c>
      <c r="I21" s="9" t="str">
        <f t="shared" si="2"/>
        <v>Program</v>
      </c>
      <c r="J21" s="9" t="str">
        <f t="shared" si="3"/>
        <v>Stalled</v>
      </c>
      <c r="K21" s="8">
        <f t="shared" si="4"/>
        <v>2.2521</v>
      </c>
    </row>
    <row r="22" spans="1:11" ht="25.5" x14ac:dyDescent="0.25">
      <c r="A22" s="9">
        <f t="shared" si="0"/>
        <v>18</v>
      </c>
      <c r="B22" s="2" t="s">
        <v>28</v>
      </c>
      <c r="C22" s="2" t="s">
        <v>30</v>
      </c>
      <c r="D22" s="11">
        <v>3</v>
      </c>
      <c r="E22" s="11">
        <v>2</v>
      </c>
      <c r="F22" s="11">
        <v>2</v>
      </c>
      <c r="G22" s="11">
        <v>4</v>
      </c>
      <c r="H22" s="10">
        <f t="shared" si="1"/>
        <v>2.75</v>
      </c>
      <c r="I22" s="9" t="str">
        <f t="shared" si="2"/>
        <v>Program</v>
      </c>
      <c r="J22" s="9" t="str">
        <f t="shared" si="3"/>
        <v>Workarounds likely</v>
      </c>
      <c r="K22" s="8">
        <f t="shared" si="4"/>
        <v>2.7522000000000002</v>
      </c>
    </row>
    <row r="23" spans="1:11" ht="25.5" x14ac:dyDescent="0.25">
      <c r="A23" s="9">
        <f t="shared" si="0"/>
        <v>19</v>
      </c>
      <c r="B23" s="2" t="s">
        <v>28</v>
      </c>
      <c r="C23" s="2" t="s">
        <v>29</v>
      </c>
      <c r="D23" s="11">
        <v>2</v>
      </c>
      <c r="E23" s="11">
        <v>1</v>
      </c>
      <c r="F23" s="11">
        <v>3</v>
      </c>
      <c r="G23" s="11">
        <v>2</v>
      </c>
      <c r="H23" s="10">
        <f t="shared" si="1"/>
        <v>2</v>
      </c>
      <c r="I23" s="9" t="str">
        <f t="shared" si="2"/>
        <v>Program</v>
      </c>
      <c r="J23" s="9" t="str">
        <f t="shared" si="3"/>
        <v>Stalled</v>
      </c>
      <c r="K23" s="8">
        <f t="shared" si="4"/>
        <v>2.0023</v>
      </c>
    </row>
    <row r="24" spans="1:11" ht="25.5" x14ac:dyDescent="0.25">
      <c r="A24" s="9">
        <f t="shared" si="0"/>
        <v>20</v>
      </c>
      <c r="B24" s="2" t="s">
        <v>28</v>
      </c>
      <c r="C24" s="2" t="s">
        <v>27</v>
      </c>
      <c r="D24" s="11">
        <v>3</v>
      </c>
      <c r="E24" s="11">
        <v>2</v>
      </c>
      <c r="F24" s="11">
        <v>3</v>
      </c>
      <c r="G24" s="11">
        <v>3</v>
      </c>
      <c r="H24" s="10">
        <f t="shared" si="1"/>
        <v>2.75</v>
      </c>
      <c r="I24" s="9" t="str">
        <f t="shared" si="2"/>
        <v>Program</v>
      </c>
      <c r="J24" s="9" t="str">
        <f t="shared" si="3"/>
        <v>Workarounds likely</v>
      </c>
      <c r="K24" s="8">
        <f t="shared" si="4"/>
        <v>2.7524000000000002</v>
      </c>
    </row>
  </sheetData>
  <conditionalFormatting sqref="D5:G24">
    <cfRule type="cellIs" dxfId="6" priority="4" operator="lessThanOrEqual">
      <formula>2</formula>
    </cfRule>
  </conditionalFormatting>
  <conditionalFormatting sqref="J5:J24">
    <cfRule type="cellIs" dxfId="5" priority="1" operator="equal">
      <formula>"Stalled"</formula>
    </cfRule>
    <cfRule type="cellIs" dxfId="4" priority="2" operator="equal">
      <formula>"Workarounds likely"</formula>
    </cfRule>
    <cfRule type="cellIs" dxfId="3" priority="3" operator="equal">
      <formula>"Holding"</formula>
    </cfRule>
  </conditionalFormatting>
  <dataValidations count="1">
    <dataValidation type="whole" allowBlank="1" showErrorMessage="1" error="Enter a whole number from 1 to 5." sqref="D5:G24" xr:uid="{00000000-0002-0000-0100-000000000000}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36FAE-018D-478C-90B3-77E8CC3D1FD2}">
  <sheetPr>
    <tabColor rgb="FFE07A34"/>
  </sheetPr>
  <dimension ref="A1:F21"/>
  <sheetViews>
    <sheetView showGridLines="0" workbookViewId="0"/>
  </sheetViews>
  <sheetFormatPr defaultRowHeight="15" x14ac:dyDescent="0.25"/>
  <cols>
    <col min="1" max="1" width="34" customWidth="1"/>
    <col min="2" max="6" width="16" customWidth="1"/>
  </cols>
  <sheetData>
    <row r="1" spans="1:6" ht="23.25" x14ac:dyDescent="0.35">
      <c r="A1" s="7" t="s">
        <v>12</v>
      </c>
    </row>
    <row r="2" spans="1:6" x14ac:dyDescent="0.25">
      <c r="A2" s="1" t="s">
        <v>70</v>
      </c>
    </row>
    <row r="5" spans="1:6" ht="56.1" customHeight="1" x14ac:dyDescent="0.25">
      <c r="A5" s="12" t="s">
        <v>61</v>
      </c>
      <c r="B5" s="12" t="str">
        <f>Questions!D4</f>
        <v>Primary Care</v>
      </c>
      <c r="C5" s="12" t="str">
        <f>Questions!E4</f>
        <v>Program</v>
      </c>
      <c r="D5" s="12" t="str">
        <f>Questions!F4</f>
        <v>Front Desk</v>
      </c>
      <c r="E5" s="12" t="str">
        <f>Questions!G4</f>
        <v>Billing</v>
      </c>
      <c r="F5" s="12" t="s">
        <v>69</v>
      </c>
    </row>
    <row r="6" spans="1:6" x14ac:dyDescent="0.25">
      <c r="A6" s="6" t="s">
        <v>48</v>
      </c>
      <c r="B6" s="10">
        <f>IFERROR(AVERAGEIF(Questions!$B$5:$B$24,$A6,Questions!D$5:D$24),"")</f>
        <v>3.25</v>
      </c>
      <c r="C6" s="10">
        <f>IFERROR(AVERAGEIF(Questions!$B$5:$B$24,$A6,Questions!E$5:E$24),"")</f>
        <v>1.5</v>
      </c>
      <c r="D6" s="10">
        <f>IFERROR(AVERAGEIF(Questions!$B$5:$B$24,$A6,Questions!F$5:F$24),"")</f>
        <v>4</v>
      </c>
      <c r="E6" s="10">
        <f>IFERROR(AVERAGEIF(Questions!$B$5:$B$24,$A6,Questions!G$5:G$24),"")</f>
        <v>3.5</v>
      </c>
      <c r="F6" s="10">
        <f>IFERROR(AVERAGEIF(Questions!$B$5:$B$24,$A6,Questions!$H$5:$H$24),"")</f>
        <v>3.0625</v>
      </c>
    </row>
    <row r="7" spans="1:6" x14ac:dyDescent="0.25">
      <c r="A7" s="6" t="s">
        <v>43</v>
      </c>
      <c r="B7" s="10">
        <f>IFERROR(AVERAGEIF(Questions!$B$5:$B$24,$A7,Questions!D$5:D$24),"")</f>
        <v>3.5</v>
      </c>
      <c r="C7" s="10">
        <f>IFERROR(AVERAGEIF(Questions!$B$5:$B$24,$A7,Questions!E$5:E$24),"")</f>
        <v>2.25</v>
      </c>
      <c r="D7" s="10">
        <f>IFERROR(AVERAGEIF(Questions!$B$5:$B$24,$A7,Questions!F$5:F$24),"")</f>
        <v>3.75</v>
      </c>
      <c r="E7" s="10">
        <f>IFERROR(AVERAGEIF(Questions!$B$5:$B$24,$A7,Questions!G$5:G$24),"")</f>
        <v>3.75</v>
      </c>
      <c r="F7" s="10">
        <f>IFERROR(AVERAGEIF(Questions!$B$5:$B$24,$A7,Questions!$H$5:$H$24),"")</f>
        <v>3.3125</v>
      </c>
    </row>
    <row r="8" spans="1:6" x14ac:dyDescent="0.25">
      <c r="A8" s="6" t="s">
        <v>38</v>
      </c>
      <c r="B8" s="10">
        <f>IFERROR(AVERAGEIF(Questions!$B$5:$B$24,$A8,Questions!D$5:D$24),"")</f>
        <v>3.25</v>
      </c>
      <c r="C8" s="10">
        <f>IFERROR(AVERAGEIF(Questions!$B$5:$B$24,$A8,Questions!E$5:E$24),"")</f>
        <v>2.5</v>
      </c>
      <c r="D8" s="10">
        <f>IFERROR(AVERAGEIF(Questions!$B$5:$B$24,$A8,Questions!F$5:F$24),"")</f>
        <v>3.25</v>
      </c>
      <c r="E8" s="10">
        <f>IFERROR(AVERAGEIF(Questions!$B$5:$B$24,$A8,Questions!G$5:G$24),"")</f>
        <v>3.25</v>
      </c>
      <c r="F8" s="10">
        <f>IFERROR(AVERAGEIF(Questions!$B$5:$B$24,$A8,Questions!$H$5:$H$24),"")</f>
        <v>3.0625</v>
      </c>
    </row>
    <row r="9" spans="1:6" x14ac:dyDescent="0.25">
      <c r="A9" s="6" t="s">
        <v>33</v>
      </c>
      <c r="B9" s="10">
        <f>IFERROR(AVERAGEIF(Questions!$B$5:$B$24,$A9,Questions!D$5:D$24),"")</f>
        <v>3.25</v>
      </c>
      <c r="C9" s="10">
        <f>IFERROR(AVERAGEIF(Questions!$B$5:$B$24,$A9,Questions!E$5:E$24),"")</f>
        <v>2.25</v>
      </c>
      <c r="D9" s="10">
        <f>IFERROR(AVERAGEIF(Questions!$B$5:$B$24,$A9,Questions!F$5:F$24),"")</f>
        <v>3.75</v>
      </c>
      <c r="E9" s="10">
        <f>IFERROR(AVERAGEIF(Questions!$B$5:$B$24,$A9,Questions!G$5:G$24),"")</f>
        <v>3.25</v>
      </c>
      <c r="F9" s="10">
        <f>IFERROR(AVERAGEIF(Questions!$B$5:$B$24,$A9,Questions!$H$5:$H$24),"")</f>
        <v>3.125</v>
      </c>
    </row>
    <row r="10" spans="1:6" x14ac:dyDescent="0.25">
      <c r="A10" s="6" t="s">
        <v>28</v>
      </c>
      <c r="B10" s="10">
        <f>IFERROR(AVERAGEIF(Questions!$B$5:$B$24,$A10,Questions!D$5:D$24),"")</f>
        <v>2.5</v>
      </c>
      <c r="C10" s="10">
        <f>IFERROR(AVERAGEIF(Questions!$B$5:$B$24,$A10,Questions!E$5:E$24),"")</f>
        <v>1.5</v>
      </c>
      <c r="D10" s="10">
        <f>IFERROR(AVERAGEIF(Questions!$B$5:$B$24,$A10,Questions!F$5:F$24),"")</f>
        <v>2.75</v>
      </c>
      <c r="E10" s="10">
        <f>IFERROR(AVERAGEIF(Questions!$B$5:$B$24,$A10,Questions!G$5:G$24),"")</f>
        <v>3</v>
      </c>
      <c r="F10" s="10">
        <f>IFERROR(AVERAGEIF(Questions!$B$5:$B$24,$A10,Questions!$H$5:$H$24),"")</f>
        <v>2.4375</v>
      </c>
    </row>
    <row r="11" spans="1:6" x14ac:dyDescent="0.25">
      <c r="A11" s="6" t="s">
        <v>68</v>
      </c>
      <c r="B11" s="15">
        <f>IFERROR(AVERAGE(Questions!D5:D24),"")</f>
        <v>3.15</v>
      </c>
      <c r="C11" s="15">
        <f>IFERROR(AVERAGE(Questions!E5:E24),"")</f>
        <v>2</v>
      </c>
      <c r="D11" s="15">
        <f>IFERROR(AVERAGE(Questions!F5:F24),"")</f>
        <v>3.5</v>
      </c>
      <c r="E11" s="15">
        <f>IFERROR(AVERAGE(Questions!G5:G24),"")</f>
        <v>3.35</v>
      </c>
      <c r="F11" s="15">
        <f>IFERROR(AVERAGE(Questions!H5:H24),"")</f>
        <v>3</v>
      </c>
    </row>
    <row r="12" spans="1:6" ht="30" customHeight="1" x14ac:dyDescent="0.25">
      <c r="A12" s="6" t="s">
        <v>67</v>
      </c>
      <c r="B12" s="9" t="str">
        <f>IF(B11="","",IF(B11&gt;=4,"Adopted",IF(B11&gt;=3,"Partial, workarounds likely",IF(B11&gt;=2,"Stalled","Not adopted"))))</f>
        <v>Partial, workarounds likely</v>
      </c>
      <c r="C12" s="9" t="str">
        <f>IF(C11="","",IF(C11&gt;=4,"Adopted",IF(C11&gt;=3,"Partial, workarounds likely",IF(C11&gt;=2,"Stalled","Not adopted"))))</f>
        <v>Stalled</v>
      </c>
      <c r="D12" s="9" t="str">
        <f>IF(D11="","",IF(D11&gt;=4,"Adopted",IF(D11&gt;=3,"Partial, workarounds likely",IF(D11&gt;=2,"Stalled","Not adopted"))))</f>
        <v>Partial, workarounds likely</v>
      </c>
      <c r="E12" s="9" t="str">
        <f>IF(E11="","",IF(E11&gt;=4,"Adopted",IF(E11&gt;=3,"Partial, workarounds likely",IF(E11&gt;=2,"Stalled","Not adopted"))))</f>
        <v>Partial, workarounds likely</v>
      </c>
      <c r="F12" s="9" t="str">
        <f>IF(F11="","",IF(F11&gt;=4,"Adopted",IF(F11&gt;=3,"Partial, workarounds likely",IF(F11&gt;=2,"Stalled","Not adopted"))))</f>
        <v>Partial, workarounds likely</v>
      </c>
    </row>
    <row r="13" spans="1:6" ht="30" customHeight="1" x14ac:dyDescent="0.25">
      <c r="A13" s="6" t="s">
        <v>66</v>
      </c>
      <c r="B13" s="9" t="str">
        <f>IF(B11="","",INDEX($A$6:$A$10,MATCH(MIN(B6:B10),B6:B10,0)))</f>
        <v>Measurement and follow-through</v>
      </c>
      <c r="C13" s="9" t="str">
        <f>IF(C11="","",INDEX($A$6:$A$10,MATCH(MIN(C6:C10),C6:C10,0)))</f>
        <v>Workflow fit</v>
      </c>
      <c r="D13" s="9" t="str">
        <f>IF(D11="","",INDEX($A$6:$A$10,MATCH(MIN(D6:D10),D6:D10,0)))</f>
        <v>Measurement and follow-through</v>
      </c>
      <c r="E13" s="9" t="str">
        <f>IF(E11="","",INDEX($A$6:$A$10,MATCH(MIN(E6:E10),E6:E10,0)))</f>
        <v>Measurement and follow-through</v>
      </c>
      <c r="F13" s="9" t="str">
        <f>IF(F11="","",INDEX($A$6:$A$10,MATCH(MIN(F6:F10),F6:F10,0)))</f>
        <v>Measurement and follow-through</v>
      </c>
    </row>
    <row r="15" spans="1:6" ht="15.75" x14ac:dyDescent="0.25">
      <c r="A15" s="5" t="s">
        <v>65</v>
      </c>
    </row>
    <row r="16" spans="1:6" ht="56.1" customHeight="1" x14ac:dyDescent="0.25">
      <c r="A16" s="12" t="s">
        <v>60</v>
      </c>
      <c r="B16" s="12" t="s">
        <v>61</v>
      </c>
      <c r="C16" s="12" t="s">
        <v>55</v>
      </c>
      <c r="D16" s="12" t="s">
        <v>54</v>
      </c>
      <c r="E16" s="26" t="s">
        <v>64</v>
      </c>
      <c r="F16" s="27"/>
    </row>
    <row r="17" spans="1:5" ht="42" customHeight="1" x14ac:dyDescent="0.25">
      <c r="A17" s="9" t="str">
        <f>IF(SMALL(Questions!$K$5:$K$24,E17)=99,"",INDEX(Questions!$C$5:$C$24,MATCH(SMALL(Questions!$K$5:$K$24,E17),Questions!$K$5:$K$24,0)))</f>
        <v>We compare current results with the pre-go-live baseline for the goals in the business case.</v>
      </c>
      <c r="B17" s="9" t="str">
        <f>IF(SMALL(Questions!$K$5:$K$24,E17)=99,"",INDEX(Questions!$B$5:$B$24,MATCH(SMALL(Questions!$K$5:$K$24,E17),Questions!$K$5:$K$24,0)))</f>
        <v>Measurement and follow-through</v>
      </c>
      <c r="C17" s="10">
        <f>IF(SMALL(Questions!$K$5:$K$24,E17)=99,"",INDEX(Questions!$H$5:$H$24,MATCH(SMALL(Questions!$K$5:$K$24,E17),Questions!$K$5:$K$24,0)))</f>
        <v>2</v>
      </c>
      <c r="D17" s="9" t="str">
        <f>IF(SMALL(Questions!$K$5:$K$24,E17)=99,"",INDEX(Questions!$I$5:$I$24,MATCH(SMALL(Questions!$K$5:$K$24,E17),Questions!$K$5:$K$24,0)))</f>
        <v>Program</v>
      </c>
      <c r="E17" s="14">
        <v>1</v>
      </c>
    </row>
    <row r="18" spans="1:5" ht="42" customHeight="1" x14ac:dyDescent="0.25">
      <c r="A18" s="9" t="str">
        <f>IF(SMALL(Questions!$K$5:$K$24,E18)=99,"",INDEX(Questions!$C$5:$C$24,MATCH(SMALL(Questions!$K$5:$K$24,E18),Questions!$K$5:$K$24,0)))</f>
        <v>We track use of key features by unit, not just logins.</v>
      </c>
      <c r="B18" s="9" t="str">
        <f>IF(SMALL(Questions!$K$5:$K$24,E18)=99,"",INDEX(Questions!$B$5:$B$24,MATCH(SMALL(Questions!$K$5:$K$24,E18),Questions!$K$5:$K$24,0)))</f>
        <v>Measurement and follow-through</v>
      </c>
      <c r="C18" s="10">
        <f>IF(SMALL(Questions!$K$5:$K$24,E18)=99,"",INDEX(Questions!$H$5:$H$24,MATCH(SMALL(Questions!$K$5:$K$24,E18),Questions!$K$5:$K$24,0)))</f>
        <v>2.25</v>
      </c>
      <c r="D18" s="9" t="str">
        <f>IF(SMALL(Questions!$K$5:$K$24,E18)=99,"",INDEX(Questions!$I$5:$I$24,MATCH(SMALL(Questions!$K$5:$K$24,E18),Questions!$K$5:$K$24,0)))</f>
        <v>Program</v>
      </c>
      <c r="E18" s="14">
        <v>2</v>
      </c>
    </row>
    <row r="19" spans="1:5" ht="42" customHeight="1" x14ac:dyDescent="0.25">
      <c r="A19" s="9" t="str">
        <f>IF(SMALL(Questions!$K$5:$K$24,E19)=99,"",INDEX(Questions!$C$5:$C$24,MATCH(SMALL(Questions!$K$5:$K$24,E19),Questions!$K$5:$K$24,0)))</f>
        <v>The system's screens follow the order staff actually do the work.</v>
      </c>
      <c r="B19" s="9" t="str">
        <f>IF(SMALL(Questions!$K$5:$K$24,E19)=99,"",INDEX(Questions!$B$5:$B$24,MATCH(SMALL(Questions!$K$5:$K$24,E19),Questions!$K$5:$K$24,0)))</f>
        <v>Workflow fit</v>
      </c>
      <c r="C19" s="10">
        <f>IF(SMALL(Questions!$K$5:$K$24,E19)=99,"",INDEX(Questions!$H$5:$H$24,MATCH(SMALL(Questions!$K$5:$K$24,E19),Questions!$K$5:$K$24,0)))</f>
        <v>2.75</v>
      </c>
      <c r="D19" s="9" t="str">
        <f>IF(SMALL(Questions!$K$5:$K$24,E19)=99,"",INDEX(Questions!$I$5:$I$24,MATCH(SMALL(Questions!$K$5:$K$24,E19),Questions!$K$5:$K$24,0)))</f>
        <v>Program</v>
      </c>
      <c r="E19" s="14">
        <v>3</v>
      </c>
    </row>
    <row r="20" spans="1:5" ht="42" customHeight="1" x14ac:dyDescent="0.25">
      <c r="A20" s="9" t="str">
        <f>IF(SMALL(Questions!$K$5:$K$24,E20)=99,"",INDEX(Questions!$C$5:$C$24,MATCH(SMALL(Questions!$K$5:$K$24,E20),Questions!$K$5:$K$24,0)))</f>
        <v>New hires get role-specific system training in their first two weeks.</v>
      </c>
      <c r="B20" s="9" t="str">
        <f>IF(SMALL(Questions!$K$5:$K$24,E20)=99,"",INDEX(Questions!$B$5:$B$24,MATCH(SMALL(Questions!$K$5:$K$24,E20),Questions!$K$5:$K$24,0)))</f>
        <v>Training and confidence</v>
      </c>
      <c r="C20" s="10">
        <f>IF(SMALL(Questions!$K$5:$K$24,E20)=99,"",INDEX(Questions!$H$5:$H$24,MATCH(SMALL(Questions!$K$5:$K$24,E20),Questions!$K$5:$K$24,0)))</f>
        <v>2.75</v>
      </c>
      <c r="D20" s="9" t="str">
        <f>IF(SMALL(Questions!$K$5:$K$24,E20)=99,"",INDEX(Questions!$I$5:$I$24,MATCH(SMALL(Questions!$K$5:$K$24,E20),Questions!$K$5:$K$24,0)))</f>
        <v>Program</v>
      </c>
      <c r="E20" s="14">
        <v>4</v>
      </c>
    </row>
    <row r="21" spans="1:5" ht="42" customHeight="1" x14ac:dyDescent="0.25">
      <c r="A21" s="9" t="str">
        <f>IF(SMALL(Questions!$K$5:$K$24,E21)=99,"",INDEX(Questions!$C$5:$C$24,MATCH(SMALL(Questions!$K$5:$K$24,E21),Questions!$K$5:$K$24,0)))</f>
        <v>Leaders have said clearly that the old workarounds are being retired, and when.</v>
      </c>
      <c r="B21" s="9" t="str">
        <f>IF(SMALL(Questions!$K$5:$K$24,E21)=99,"",INDEX(Questions!$B$5:$B$24,MATCH(SMALL(Questions!$K$5:$K$24,E21),Questions!$K$5:$K$24,0)))</f>
        <v>Leadership and sponsorship</v>
      </c>
      <c r="C21" s="10">
        <f>IF(SMALL(Questions!$K$5:$K$24,E21)=99,"",INDEX(Questions!$H$5:$H$24,MATCH(SMALL(Questions!$K$5:$K$24,E21),Questions!$K$5:$K$24,0)))</f>
        <v>2.75</v>
      </c>
      <c r="D21" s="9" t="str">
        <f>IF(SMALL(Questions!$K$5:$K$24,E21)=99,"",INDEX(Questions!$I$5:$I$24,MATCH(SMALL(Questions!$K$5:$K$24,E21),Questions!$K$5:$K$24,0)))</f>
        <v>Program</v>
      </c>
      <c r="E21" s="14">
        <v>5</v>
      </c>
    </row>
  </sheetData>
  <mergeCells count="1">
    <mergeCell ref="E16:F16"/>
  </mergeCells>
  <conditionalFormatting sqref="B12:F12">
    <cfRule type="cellIs" dxfId="2" priority="1" operator="equal">
      <formula>"Stalled"</formula>
    </cfRule>
    <cfRule type="cellIs" dxfId="1" priority="2" operator="equal">
      <formula>"Partial, workarounds likely"</formula>
    </cfRule>
    <cfRule type="cellIs" dxfId="0" priority="3" operator="equal">
      <formula>"Adopted"</formula>
    </cfRule>
  </conditionalFormatting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67DD7-DAE4-41EB-8E56-EDF9DAA947A3}">
  <sheetPr>
    <tabColor rgb="FFE07A34"/>
  </sheetPr>
  <dimension ref="A1:C36"/>
  <sheetViews>
    <sheetView showGridLines="0" topLeftCell="A9" workbookViewId="0"/>
  </sheetViews>
  <sheetFormatPr defaultRowHeight="15" x14ac:dyDescent="0.25"/>
  <cols>
    <col min="1" max="1" width="52" customWidth="1"/>
    <col min="2" max="2" width="18" customWidth="1"/>
    <col min="3" max="3" width="50" customWidth="1"/>
  </cols>
  <sheetData>
    <row r="1" spans="1:3" ht="23.25" x14ac:dyDescent="0.35">
      <c r="A1" s="7" t="s">
        <v>10</v>
      </c>
    </row>
    <row r="2" spans="1:3" x14ac:dyDescent="0.25">
      <c r="A2" s="1" t="s">
        <v>103</v>
      </c>
    </row>
    <row r="4" spans="1:3" ht="15.75" x14ac:dyDescent="0.25">
      <c r="A4" s="5" t="s">
        <v>102</v>
      </c>
    </row>
    <row r="5" spans="1:3" x14ac:dyDescent="0.25">
      <c r="A5" s="2" t="s">
        <v>101</v>
      </c>
      <c r="B5" s="20">
        <v>120</v>
      </c>
      <c r="C5" s="2" t="s">
        <v>99</v>
      </c>
    </row>
    <row r="6" spans="1:3" x14ac:dyDescent="0.25">
      <c r="A6" s="2" t="s">
        <v>100</v>
      </c>
      <c r="B6" s="19">
        <v>1800</v>
      </c>
      <c r="C6" s="2" t="s">
        <v>99</v>
      </c>
    </row>
    <row r="7" spans="1:3" x14ac:dyDescent="0.25">
      <c r="A7" s="2" t="s">
        <v>98</v>
      </c>
      <c r="B7" s="23">
        <v>0.7</v>
      </c>
      <c r="C7" s="2" t="s">
        <v>97</v>
      </c>
    </row>
    <row r="8" spans="1:3" x14ac:dyDescent="0.25">
      <c r="A8" s="6" t="s">
        <v>77</v>
      </c>
      <c r="B8" s="18">
        <f>B5*B6*(1-B7)</f>
        <v>64800.000000000007</v>
      </c>
    </row>
    <row r="10" spans="1:3" ht="15.75" x14ac:dyDescent="0.25">
      <c r="A10" s="5" t="s">
        <v>96</v>
      </c>
    </row>
    <row r="11" spans="1:3" x14ac:dyDescent="0.25">
      <c r="A11" s="2" t="s">
        <v>95</v>
      </c>
      <c r="B11" s="20">
        <v>40</v>
      </c>
      <c r="C11" s="2"/>
    </row>
    <row r="12" spans="1:3" x14ac:dyDescent="0.25">
      <c r="A12" s="2" t="s">
        <v>94</v>
      </c>
      <c r="B12" s="20">
        <v>45</v>
      </c>
      <c r="C12" s="2" t="s">
        <v>93</v>
      </c>
    </row>
    <row r="13" spans="1:3" x14ac:dyDescent="0.25">
      <c r="A13" s="2" t="s">
        <v>92</v>
      </c>
      <c r="B13" s="20">
        <v>230</v>
      </c>
      <c r="C13" s="2"/>
    </row>
    <row r="14" spans="1:3" x14ac:dyDescent="0.25">
      <c r="A14" s="2" t="s">
        <v>91</v>
      </c>
      <c r="B14" s="19">
        <v>75</v>
      </c>
      <c r="C14" s="2" t="s">
        <v>90</v>
      </c>
    </row>
    <row r="15" spans="1:3" x14ac:dyDescent="0.25">
      <c r="A15" s="6" t="s">
        <v>76</v>
      </c>
      <c r="B15" s="18">
        <f>B11*B12/60*B13*B14</f>
        <v>517500</v>
      </c>
    </row>
    <row r="17" spans="1:3" ht="15.75" x14ac:dyDescent="0.25">
      <c r="A17" s="5" t="s">
        <v>89</v>
      </c>
    </row>
    <row r="18" spans="1:3" x14ac:dyDescent="0.25">
      <c r="A18" s="2" t="s">
        <v>88</v>
      </c>
      <c r="B18" s="22">
        <v>4000</v>
      </c>
      <c r="C18" s="2"/>
    </row>
    <row r="19" spans="1:3" x14ac:dyDescent="0.25">
      <c r="A19" s="2" t="s">
        <v>87</v>
      </c>
      <c r="B19" s="21">
        <v>0.09</v>
      </c>
      <c r="C19" s="2"/>
    </row>
    <row r="20" spans="1:3" x14ac:dyDescent="0.25">
      <c r="A20" s="2" t="s">
        <v>86</v>
      </c>
      <c r="B20" s="21">
        <v>0.06</v>
      </c>
      <c r="C20" s="2"/>
    </row>
    <row r="21" spans="1:3" x14ac:dyDescent="0.25">
      <c r="A21" s="2" t="s">
        <v>85</v>
      </c>
      <c r="B21" s="19">
        <v>25</v>
      </c>
      <c r="C21" s="2" t="s">
        <v>84</v>
      </c>
    </row>
    <row r="22" spans="1:3" x14ac:dyDescent="0.25">
      <c r="A22" s="6" t="s">
        <v>75</v>
      </c>
      <c r="B22" s="18">
        <f>B18*12*MAX(0,B19-B20)*B21</f>
        <v>36000</v>
      </c>
    </row>
    <row r="24" spans="1:3" ht="15.75" x14ac:dyDescent="0.25">
      <c r="A24" s="5" t="s">
        <v>83</v>
      </c>
    </row>
    <row r="25" spans="1:3" x14ac:dyDescent="0.25">
      <c r="A25" s="2" t="s">
        <v>82</v>
      </c>
      <c r="B25" s="20">
        <v>3</v>
      </c>
      <c r="C25" s="2" t="s">
        <v>81</v>
      </c>
    </row>
    <row r="26" spans="1:3" x14ac:dyDescent="0.25">
      <c r="A26" s="2" t="s">
        <v>80</v>
      </c>
      <c r="B26" s="19">
        <v>30000</v>
      </c>
      <c r="C26" s="2" t="s">
        <v>79</v>
      </c>
    </row>
    <row r="27" spans="1:3" x14ac:dyDescent="0.25">
      <c r="A27" s="6" t="s">
        <v>74</v>
      </c>
      <c r="B27" s="18">
        <f>B25*B26</f>
        <v>90000</v>
      </c>
    </row>
    <row r="29" spans="1:3" ht="15.75" x14ac:dyDescent="0.25">
      <c r="A29" s="5" t="s">
        <v>78</v>
      </c>
    </row>
    <row r="30" spans="1:3" x14ac:dyDescent="0.25">
      <c r="A30" s="2" t="s">
        <v>77</v>
      </c>
      <c r="B30" s="16">
        <f>B8</f>
        <v>64800.000000000007</v>
      </c>
    </row>
    <row r="31" spans="1:3" x14ac:dyDescent="0.25">
      <c r="A31" s="2" t="s">
        <v>76</v>
      </c>
      <c r="B31" s="16">
        <f>B15</f>
        <v>517500</v>
      </c>
    </row>
    <row r="32" spans="1:3" x14ac:dyDescent="0.25">
      <c r="A32" s="2" t="s">
        <v>75</v>
      </c>
      <c r="B32" s="16">
        <f>B22</f>
        <v>36000</v>
      </c>
    </row>
    <row r="33" spans="1:3" x14ac:dyDescent="0.25">
      <c r="A33" s="2" t="s">
        <v>74</v>
      </c>
      <c r="B33" s="16">
        <f>B27</f>
        <v>90000</v>
      </c>
    </row>
    <row r="34" spans="1:3" ht="15.75" x14ac:dyDescent="0.25">
      <c r="A34" s="6" t="s">
        <v>73</v>
      </c>
      <c r="B34" s="17">
        <f>SUM(B30:B33)</f>
        <v>708300</v>
      </c>
    </row>
    <row r="35" spans="1:3" x14ac:dyDescent="0.25">
      <c r="A35" s="6" t="s">
        <v>72</v>
      </c>
      <c r="B35" s="16">
        <f>B34/12</f>
        <v>59025</v>
      </c>
    </row>
    <row r="36" spans="1:3" x14ac:dyDescent="0.25">
      <c r="A36" s="6" t="s">
        <v>71</v>
      </c>
      <c r="B36" s="28" t="str">
        <f>IF(B34=0,"",INDEX(A30:A33,MATCH(MAX(B30:B33),B30:B33,0)))</f>
        <v>Annual cost of after-hours charting</v>
      </c>
      <c r="C36" s="27"/>
    </row>
  </sheetData>
  <mergeCells count="1">
    <mergeCell ref="B36:C3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6F03F-017E-49F3-B559-6443BED60EDA}">
  <sheetPr>
    <tabColor rgb="FFE07A34"/>
  </sheetPr>
  <dimension ref="A1:E27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6" customWidth="1"/>
    <col min="2" max="2" width="14" customWidth="1"/>
    <col min="3" max="3" width="44" customWidth="1"/>
    <col min="4" max="4" width="70" customWidth="1"/>
    <col min="5" max="5" width="40" customWidth="1"/>
  </cols>
  <sheetData>
    <row r="1" spans="1:5" ht="23.25" x14ac:dyDescent="0.35">
      <c r="A1" s="7" t="s">
        <v>8</v>
      </c>
    </row>
    <row r="2" spans="1:5" x14ac:dyDescent="0.25">
      <c r="A2" s="1" t="s">
        <v>182</v>
      </c>
    </row>
    <row r="4" spans="1:5" ht="56.1" customHeight="1" x14ac:dyDescent="0.25">
      <c r="A4" s="12" t="s">
        <v>181</v>
      </c>
      <c r="B4" s="12" t="s">
        <v>180</v>
      </c>
      <c r="C4" s="12" t="s">
        <v>179</v>
      </c>
      <c r="D4" s="12" t="s">
        <v>178</v>
      </c>
      <c r="E4" s="12" t="s">
        <v>177</v>
      </c>
    </row>
    <row r="5" spans="1:5" ht="38.25" x14ac:dyDescent="0.25">
      <c r="A5" s="24" t="s">
        <v>14</v>
      </c>
      <c r="B5" s="24" t="s">
        <v>176</v>
      </c>
      <c r="C5" s="24" t="s">
        <v>175</v>
      </c>
      <c r="D5" s="24" t="s">
        <v>174</v>
      </c>
      <c r="E5" s="24" t="s">
        <v>161</v>
      </c>
    </row>
    <row r="6" spans="1:5" ht="38.25" x14ac:dyDescent="0.25">
      <c r="A6" s="25" t="s">
        <v>14</v>
      </c>
      <c r="B6" s="25" t="s">
        <v>173</v>
      </c>
      <c r="C6" s="25" t="s">
        <v>172</v>
      </c>
      <c r="D6" s="25" t="s">
        <v>171</v>
      </c>
      <c r="E6" s="25" t="s">
        <v>161</v>
      </c>
    </row>
    <row r="7" spans="1:5" ht="38.25" x14ac:dyDescent="0.25">
      <c r="A7" s="24" t="s">
        <v>14</v>
      </c>
      <c r="B7" s="24" t="s">
        <v>170</v>
      </c>
      <c r="C7" s="24" t="s">
        <v>169</v>
      </c>
      <c r="D7" s="24" t="s">
        <v>168</v>
      </c>
      <c r="E7" s="24" t="s">
        <v>161</v>
      </c>
    </row>
    <row r="8" spans="1:5" ht="38.25" x14ac:dyDescent="0.25">
      <c r="A8" s="25" t="s">
        <v>14</v>
      </c>
      <c r="B8" s="25" t="s">
        <v>167</v>
      </c>
      <c r="C8" s="25" t="s">
        <v>166</v>
      </c>
      <c r="D8" s="25" t="s">
        <v>165</v>
      </c>
      <c r="E8" s="25" t="s">
        <v>161</v>
      </c>
    </row>
    <row r="9" spans="1:5" ht="38.25" x14ac:dyDescent="0.25">
      <c r="A9" s="24" t="s">
        <v>14</v>
      </c>
      <c r="B9" s="24" t="s">
        <v>164</v>
      </c>
      <c r="C9" s="24" t="s">
        <v>163</v>
      </c>
      <c r="D9" s="24" t="s">
        <v>162</v>
      </c>
      <c r="E9" s="24" t="s">
        <v>161</v>
      </c>
    </row>
    <row r="10" spans="1:5" x14ac:dyDescent="0.25">
      <c r="A10" s="25" t="s">
        <v>12</v>
      </c>
      <c r="B10" s="25" t="s">
        <v>160</v>
      </c>
      <c r="C10" s="25" t="s">
        <v>159</v>
      </c>
      <c r="D10" s="25" t="s">
        <v>158</v>
      </c>
      <c r="E10" s="25" t="s">
        <v>141</v>
      </c>
    </row>
    <row r="11" spans="1:5" ht="38.25" x14ac:dyDescent="0.25">
      <c r="A11" s="24" t="s">
        <v>12</v>
      </c>
      <c r="B11" s="24" t="s">
        <v>157</v>
      </c>
      <c r="C11" s="24" t="s">
        <v>156</v>
      </c>
      <c r="D11" s="24" t="s">
        <v>155</v>
      </c>
      <c r="E11" s="24" t="s">
        <v>154</v>
      </c>
    </row>
    <row r="12" spans="1:5" x14ac:dyDescent="0.25">
      <c r="A12" s="25" t="s">
        <v>12</v>
      </c>
      <c r="B12" s="25" t="s">
        <v>153</v>
      </c>
      <c r="C12" s="25" t="s">
        <v>152</v>
      </c>
      <c r="D12" s="25" t="s">
        <v>151</v>
      </c>
      <c r="E12" s="25"/>
    </row>
    <row r="13" spans="1:5" x14ac:dyDescent="0.25">
      <c r="A13" s="24" t="s">
        <v>12</v>
      </c>
      <c r="B13" s="24" t="s">
        <v>150</v>
      </c>
      <c r="C13" s="24" t="s">
        <v>149</v>
      </c>
      <c r="D13" s="24" t="s">
        <v>148</v>
      </c>
      <c r="E13" s="24" t="s">
        <v>141</v>
      </c>
    </row>
    <row r="14" spans="1:5" ht="25.5" x14ac:dyDescent="0.25">
      <c r="A14" s="25" t="s">
        <v>12</v>
      </c>
      <c r="B14" s="25" t="s">
        <v>147</v>
      </c>
      <c r="C14" s="25" t="s">
        <v>146</v>
      </c>
      <c r="D14" s="25" t="s">
        <v>145</v>
      </c>
      <c r="E14" s="25" t="s">
        <v>141</v>
      </c>
    </row>
    <row r="15" spans="1:5" x14ac:dyDescent="0.25">
      <c r="A15" s="24" t="s">
        <v>12</v>
      </c>
      <c r="B15" s="24" t="s">
        <v>144</v>
      </c>
      <c r="C15" s="24" t="s">
        <v>143</v>
      </c>
      <c r="D15" s="24" t="s">
        <v>142</v>
      </c>
      <c r="E15" s="24" t="s">
        <v>141</v>
      </c>
    </row>
    <row r="16" spans="1:5" ht="38.25" x14ac:dyDescent="0.25">
      <c r="A16" s="25" t="s">
        <v>12</v>
      </c>
      <c r="B16" s="25" t="s">
        <v>140</v>
      </c>
      <c r="C16" s="25" t="s">
        <v>139</v>
      </c>
      <c r="D16" s="25" t="s">
        <v>138</v>
      </c>
      <c r="E16" s="25" t="s">
        <v>128</v>
      </c>
    </row>
    <row r="17" spans="1:5" ht="25.5" x14ac:dyDescent="0.25">
      <c r="A17" s="24" t="s">
        <v>12</v>
      </c>
      <c r="B17" s="24" t="s">
        <v>137</v>
      </c>
      <c r="C17" s="24" t="s">
        <v>136</v>
      </c>
      <c r="D17" s="24" t="s">
        <v>135</v>
      </c>
      <c r="E17" s="24" t="s">
        <v>128</v>
      </c>
    </row>
    <row r="18" spans="1:5" ht="25.5" x14ac:dyDescent="0.25">
      <c r="A18" s="25" t="s">
        <v>12</v>
      </c>
      <c r="B18" s="25" t="s">
        <v>134</v>
      </c>
      <c r="C18" s="25" t="s">
        <v>133</v>
      </c>
      <c r="D18" s="25" t="s">
        <v>132</v>
      </c>
      <c r="E18" s="25" t="s">
        <v>128</v>
      </c>
    </row>
    <row r="19" spans="1:5" ht="25.5" x14ac:dyDescent="0.25">
      <c r="A19" s="24" t="s">
        <v>12</v>
      </c>
      <c r="B19" s="24" t="s">
        <v>131</v>
      </c>
      <c r="C19" s="24" t="s">
        <v>130</v>
      </c>
      <c r="D19" s="24" t="s">
        <v>129</v>
      </c>
      <c r="E19" s="24" t="s">
        <v>128</v>
      </c>
    </row>
    <row r="20" spans="1:5" ht="25.5" x14ac:dyDescent="0.25">
      <c r="A20" s="25" t="s">
        <v>10</v>
      </c>
      <c r="B20" s="25" t="s">
        <v>127</v>
      </c>
      <c r="C20" s="25" t="s">
        <v>126</v>
      </c>
      <c r="D20" s="25" t="s">
        <v>125</v>
      </c>
      <c r="E20" s="25"/>
    </row>
    <row r="21" spans="1:5" ht="25.5" x14ac:dyDescent="0.25">
      <c r="A21" s="24" t="s">
        <v>10</v>
      </c>
      <c r="B21" s="24" t="s">
        <v>124</v>
      </c>
      <c r="C21" s="24" t="s">
        <v>123</v>
      </c>
      <c r="D21" s="24" t="s">
        <v>122</v>
      </c>
      <c r="E21" s="24"/>
    </row>
    <row r="22" spans="1:5" ht="38.25" x14ac:dyDescent="0.25">
      <c r="A22" s="25" t="s">
        <v>10</v>
      </c>
      <c r="B22" s="25" t="s">
        <v>121</v>
      </c>
      <c r="C22" s="25" t="s">
        <v>120</v>
      </c>
      <c r="D22" s="25" t="s">
        <v>119</v>
      </c>
      <c r="E22" s="25"/>
    </row>
    <row r="23" spans="1:5" ht="25.5" x14ac:dyDescent="0.25">
      <c r="A23" s="24" t="s">
        <v>10</v>
      </c>
      <c r="B23" s="24" t="s">
        <v>118</v>
      </c>
      <c r="C23" s="24" t="s">
        <v>117</v>
      </c>
      <c r="D23" s="24" t="s">
        <v>116</v>
      </c>
      <c r="E23" s="24"/>
    </row>
    <row r="24" spans="1:5" ht="25.5" x14ac:dyDescent="0.25">
      <c r="A24" s="25" t="s">
        <v>10</v>
      </c>
      <c r="B24" s="25" t="s">
        <v>115</v>
      </c>
      <c r="C24" s="25" t="s">
        <v>114</v>
      </c>
      <c r="D24" s="25" t="s">
        <v>113</v>
      </c>
      <c r="E24" s="25"/>
    </row>
    <row r="25" spans="1:5" ht="25.5" x14ac:dyDescent="0.25">
      <c r="A25" s="24" t="s">
        <v>10</v>
      </c>
      <c r="B25" s="24" t="s">
        <v>112</v>
      </c>
      <c r="C25" s="24" t="s">
        <v>111</v>
      </c>
      <c r="D25" s="24" t="s">
        <v>110</v>
      </c>
      <c r="E25" s="24"/>
    </row>
    <row r="26" spans="1:5" ht="25.5" x14ac:dyDescent="0.25">
      <c r="A26" s="25" t="s">
        <v>10</v>
      </c>
      <c r="B26" s="25" t="s">
        <v>109</v>
      </c>
      <c r="C26" s="25" t="s">
        <v>108</v>
      </c>
      <c r="D26" s="25" t="s">
        <v>107</v>
      </c>
      <c r="E26" s="25"/>
    </row>
    <row r="27" spans="1:5" ht="25.5" x14ac:dyDescent="0.25">
      <c r="A27" s="24" t="s">
        <v>10</v>
      </c>
      <c r="B27" s="24" t="s">
        <v>106</v>
      </c>
      <c r="C27" s="24" t="s">
        <v>105</v>
      </c>
      <c r="D27" s="24" t="s">
        <v>104</v>
      </c>
      <c r="E27" s="2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Questions</vt:lpstr>
      <vt:lpstr>Results</vt:lpstr>
      <vt:lpstr>Cost of Workarounds</vt:lpstr>
      <vt:lpstr>Formula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 Abernatha</dc:creator>
  <cp:lastModifiedBy>Wesley Abernatha</cp:lastModifiedBy>
  <dcterms:created xsi:type="dcterms:W3CDTF">2026-10-01T19:29:51Z</dcterms:created>
  <dcterms:modified xsi:type="dcterms:W3CDTF">2026-10-01T19:36:25Z</dcterms:modified>
</cp:coreProperties>
</file>