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193b2718198438c/Documents/GitHub/Agents/Website_design/resources/tools/"/>
    </mc:Choice>
  </mc:AlternateContent>
  <xr:revisionPtr revIDLastSave="1" documentId="8_{A2BAA402-FE48-40E1-844F-CD57BBDC4657}" xr6:coauthVersionLast="47" xr6:coauthVersionMax="47" xr10:uidLastSave="{A7927327-09FC-47AE-BF91-5147ECF75FB7}"/>
  <bookViews>
    <workbookView xWindow="-120" yWindow="-120" windowWidth="29040" windowHeight="15720" activeTab="0" xr2:uid="{2075FB50-EC25-400D-9616-EA3117EF0744}"/>
  </bookViews>
  <sheets>
    <sheet name="Start Here" sheetId="2" r:id="rId1"/>
    <sheet name="Dashboard" sheetId="3" r:id="rId2"/>
    <sheet name="Setup" sheetId="4" r:id="rId3"/>
    <sheet name="Steps" sheetId="5" r:id="rId4"/>
    <sheet name="SIPOC" sheetId="6" r:id="rId5"/>
    <sheet name="People" sheetId="7" r:id="rId6"/>
    <sheet name="Formula Guide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7" l="1"/>
  <c r="C5" i="7"/>
  <c r="E5" i="7"/>
  <c r="F5" i="7"/>
  <c r="B6" i="7"/>
  <c r="C6" i="7"/>
  <c r="D6" i="7"/>
  <c r="E6" i="7"/>
  <c r="F6" i="7"/>
  <c r="G6" i="7"/>
  <c r="B7" i="7"/>
  <c r="C7" i="7"/>
  <c r="D7" i="7"/>
  <c r="E7" i="7"/>
  <c r="F7" i="7"/>
  <c r="G7" i="7"/>
  <c r="B8" i="7"/>
  <c r="C8" i="7"/>
  <c r="D8" i="7"/>
  <c r="E8" i="7"/>
  <c r="F8" i="7"/>
  <c r="G8" i="7"/>
  <c r="B9" i="7"/>
  <c r="C9" i="7"/>
  <c r="D9" i="7"/>
  <c r="E9" i="7"/>
  <c r="F9" i="7"/>
  <c r="G9" i="7"/>
  <c r="B10" i="7"/>
  <c r="C10" i="7"/>
  <c r="D10" i="7"/>
  <c r="E10" i="7"/>
  <c r="F10" i="7"/>
  <c r="G10" i="7"/>
  <c r="B11" i="7"/>
  <c r="C11" i="7"/>
  <c r="D11" i="7"/>
  <c r="E11" i="7"/>
  <c r="F11" i="7"/>
  <c r="G11" i="7"/>
  <c r="B12" i="7"/>
  <c r="C12" i="7"/>
  <c r="D12" i="7"/>
  <c r="E12" i="7"/>
  <c r="F12" i="7"/>
  <c r="G12" i="7"/>
  <c r="B13" i="7"/>
  <c r="C13" i="7"/>
  <c r="D13" i="7"/>
  <c r="E13" i="7"/>
  <c r="F13" i="7"/>
  <c r="G13" i="7"/>
  <c r="B14" i="7"/>
  <c r="C14" i="7"/>
  <c r="D14" i="7"/>
  <c r="E14" i="7"/>
  <c r="F14" i="7"/>
  <c r="G14" i="7"/>
  <c r="B15" i="7"/>
  <c r="C15" i="7"/>
  <c r="D15" i="7"/>
  <c r="E15" i="7"/>
  <c r="F15" i="7"/>
  <c r="G15" i="7"/>
  <c r="B16" i="7"/>
  <c r="C16" i="7"/>
  <c r="D16" i="7"/>
  <c r="E16" i="7"/>
  <c r="F16" i="7"/>
  <c r="G16" i="7"/>
  <c r="B18" i="7"/>
  <c r="A3" i="6"/>
  <c r="A5" i="6"/>
  <c r="B5" i="6"/>
  <c r="C5" i="6"/>
  <c r="D5" i="6"/>
  <c r="E5" i="6"/>
  <c r="F5" i="6"/>
  <c r="A6" i="6"/>
  <c r="B6" i="6"/>
  <c r="C6" i="6"/>
  <c r="D6" i="6"/>
  <c r="E6" i="6"/>
  <c r="F6" i="6"/>
  <c r="A7" i="6"/>
  <c r="B7" i="6"/>
  <c r="C7" i="6"/>
  <c r="D7" i="6"/>
  <c r="E7" i="6"/>
  <c r="F7" i="6"/>
  <c r="A8" i="6"/>
  <c r="B8" i="6"/>
  <c r="C8" i="6"/>
  <c r="D8" i="6"/>
  <c r="E8" i="6"/>
  <c r="F8" i="6"/>
  <c r="A9" i="6"/>
  <c r="B9" i="6"/>
  <c r="C9" i="6"/>
  <c r="D9" i="6"/>
  <c r="E9" i="6"/>
  <c r="F9" i="6"/>
  <c r="A10" i="6"/>
  <c r="B10" i="6"/>
  <c r="C10" i="6"/>
  <c r="D10" i="6"/>
  <c r="E10" i="6"/>
  <c r="F10" i="6"/>
  <c r="B11" i="6"/>
  <c r="C11" i="6"/>
  <c r="D11" i="6"/>
  <c r="E11" i="6"/>
  <c r="F11" i="6"/>
  <c r="B12" i="6"/>
  <c r="C12" i="6"/>
  <c r="D12" i="6"/>
  <c r="E12" i="6"/>
  <c r="F12" i="6"/>
  <c r="B13" i="6"/>
  <c r="C13" i="6"/>
  <c r="D13" i="6"/>
  <c r="E13" i="6"/>
  <c r="F13" i="6"/>
  <c r="B14" i="6"/>
  <c r="C14" i="6"/>
  <c r="D14" i="6"/>
  <c r="E14" i="6"/>
  <c r="F14" i="6"/>
  <c r="B15" i="6"/>
  <c r="C15" i="6"/>
  <c r="D15" i="6"/>
  <c r="E15" i="6"/>
  <c r="F15" i="6"/>
  <c r="B16" i="6"/>
  <c r="C16" i="6"/>
  <c r="D16" i="6"/>
  <c r="E16" i="6"/>
  <c r="F16" i="6"/>
  <c r="B17" i="6"/>
  <c r="C17" i="6"/>
  <c r="D17" i="6"/>
  <c r="E17" i="6"/>
  <c r="F17" i="6"/>
  <c r="B18" i="6"/>
  <c r="C18" i="6"/>
  <c r="D18" i="6"/>
  <c r="E18" i="6"/>
  <c r="F18" i="6"/>
  <c r="B19" i="6"/>
  <c r="C19" i="6"/>
  <c r="D19" i="6"/>
  <c r="E19" i="6"/>
  <c r="F19" i="6"/>
  <c r="B20" i="6"/>
  <c r="C20" i="6"/>
  <c r="D20" i="6"/>
  <c r="E20" i="6"/>
  <c r="F20" i="6"/>
  <c r="B21" i="6"/>
  <c r="C21" i="6"/>
  <c r="D21" i="6"/>
  <c r="E21" i="6"/>
  <c r="F21" i="6"/>
  <c r="B22" i="6"/>
  <c r="C22" i="6"/>
  <c r="D22" i="6"/>
  <c r="E22" i="6"/>
  <c r="F22" i="6"/>
  <c r="B23" i="6"/>
  <c r="C23" i="6"/>
  <c r="D23" i="6"/>
  <c r="E23" i="6"/>
  <c r="F23" i="6"/>
  <c r="B24" i="6"/>
  <c r="C24" i="6"/>
  <c r="D24" i="6"/>
  <c r="E24" i="6"/>
  <c r="F24" i="6"/>
  <c r="A5" i="5"/>
  <c r="O5" i="5"/>
  <c r="P5" i="5"/>
  <c r="Q5" i="5" s="1"/>
  <c r="A6" i="5"/>
  <c r="O6" i="5"/>
  <c r="P6" i="5"/>
  <c r="Q6" i="5" s="1"/>
  <c r="A7" i="5"/>
  <c r="O7" i="5"/>
  <c r="P7" i="5"/>
  <c r="Q7" i="5" s="1"/>
  <c r="A8" i="5"/>
  <c r="O8" i="5"/>
  <c r="A9" i="5"/>
  <c r="O9" i="5"/>
  <c r="P9" i="5" s="1"/>
  <c r="Q9" i="5" s="1"/>
  <c r="A10" i="5"/>
  <c r="O10" i="5"/>
  <c r="P10" i="5" s="1"/>
  <c r="Q10" i="5" s="1"/>
  <c r="A11" i="5"/>
  <c r="A11" i="6" s="1"/>
  <c r="O11" i="5"/>
  <c r="P11" i="5" s="1"/>
  <c r="Q11" i="5" s="1"/>
  <c r="A12" i="5"/>
  <c r="A12" i="6" s="1"/>
  <c r="O12" i="5"/>
  <c r="P12" i="5" s="1"/>
  <c r="Q12" i="5" s="1"/>
  <c r="A13" i="5"/>
  <c r="A13" i="6" s="1"/>
  <c r="O13" i="5"/>
  <c r="P13" i="5"/>
  <c r="Q13" i="5" s="1"/>
  <c r="A14" i="5"/>
  <c r="A14" i="6" s="1"/>
  <c r="M14" i="5"/>
  <c r="N14" i="5"/>
  <c r="O14" i="5"/>
  <c r="P14" i="5"/>
  <c r="Q14" i="5"/>
  <c r="R14" i="5"/>
  <c r="A15" i="5"/>
  <c r="A15" i="6" s="1"/>
  <c r="M15" i="5"/>
  <c r="N15" i="5"/>
  <c r="O15" i="5"/>
  <c r="P15" i="5"/>
  <c r="Q15" i="5"/>
  <c r="R15" i="5"/>
  <c r="A16" i="5"/>
  <c r="A16" i="6" s="1"/>
  <c r="M16" i="5"/>
  <c r="N16" i="5"/>
  <c r="O16" i="5"/>
  <c r="P16" i="5"/>
  <c r="Q16" i="5"/>
  <c r="R16" i="5"/>
  <c r="A17" i="5"/>
  <c r="A17" i="6" s="1"/>
  <c r="M17" i="5"/>
  <c r="N17" i="5"/>
  <c r="O17" i="5"/>
  <c r="P17" i="5"/>
  <c r="Q17" i="5"/>
  <c r="R17" i="5"/>
  <c r="A18" i="5"/>
  <c r="A18" i="6" s="1"/>
  <c r="M18" i="5"/>
  <c r="N18" i="5"/>
  <c r="O18" i="5"/>
  <c r="P18" i="5"/>
  <c r="Q18" i="5"/>
  <c r="R18" i="5"/>
  <c r="A19" i="5"/>
  <c r="A19" i="6" s="1"/>
  <c r="M19" i="5"/>
  <c r="N19" i="5"/>
  <c r="O19" i="5"/>
  <c r="P19" i="5"/>
  <c r="Q19" i="5"/>
  <c r="R19" i="5"/>
  <c r="A20" i="5"/>
  <c r="A20" i="6" s="1"/>
  <c r="M20" i="5"/>
  <c r="N20" i="5"/>
  <c r="O20" i="5"/>
  <c r="P20" i="5"/>
  <c r="Q20" i="5"/>
  <c r="R20" i="5"/>
  <c r="A21" i="5"/>
  <c r="A21" i="6" s="1"/>
  <c r="M21" i="5"/>
  <c r="N21" i="5"/>
  <c r="O21" i="5"/>
  <c r="P21" i="5"/>
  <c r="Q21" i="5"/>
  <c r="R21" i="5"/>
  <c r="A22" i="5"/>
  <c r="A22" i="6" s="1"/>
  <c r="M22" i="5"/>
  <c r="N22" i="5"/>
  <c r="O22" i="5"/>
  <c r="P22" i="5"/>
  <c r="Q22" i="5"/>
  <c r="R22" i="5"/>
  <c r="A23" i="5"/>
  <c r="A23" i="6" s="1"/>
  <c r="M23" i="5"/>
  <c r="N23" i="5"/>
  <c r="O23" i="5"/>
  <c r="P23" i="5"/>
  <c r="Q23" i="5"/>
  <c r="R23" i="5"/>
  <c r="A24" i="5"/>
  <c r="A24" i="6" s="1"/>
  <c r="M24" i="5"/>
  <c r="N24" i="5"/>
  <c r="O24" i="5"/>
  <c r="P24" i="5"/>
  <c r="Q24" i="5"/>
  <c r="R24" i="5"/>
  <c r="B10" i="4"/>
  <c r="B11" i="4" s="1"/>
  <c r="B12" i="4"/>
  <c r="N13" i="5" s="1"/>
  <c r="B13" i="4"/>
  <c r="B6" i="3" s="1"/>
  <c r="B4" i="3"/>
  <c r="B5" i="3"/>
  <c r="B7" i="3"/>
  <c r="B10" i="3"/>
  <c r="B11" i="3"/>
  <c r="B12" i="3" s="1"/>
  <c r="B13" i="3"/>
  <c r="B19" i="3"/>
  <c r="D5" i="7" l="1"/>
  <c r="P8" i="5"/>
  <c r="Q8" i="5" s="1"/>
  <c r="B14" i="3" s="1"/>
  <c r="M13" i="5"/>
  <c r="B17" i="3" l="1"/>
  <c r="B16" i="3"/>
  <c r="B20" i="3" s="1"/>
  <c r="G5" i="7"/>
  <c r="N12" i="5"/>
  <c r="R13" i="5"/>
  <c r="M12" i="5" l="1"/>
  <c r="N11" i="5" s="1"/>
  <c r="R12" i="5"/>
  <c r="M11" i="5" l="1"/>
  <c r="N10" i="5" l="1"/>
  <c r="R11" i="5"/>
  <c r="M10" i="5" l="1"/>
  <c r="N9" i="5" l="1"/>
  <c r="R10" i="5"/>
  <c r="M9" i="5" l="1"/>
  <c r="N8" i="5" l="1"/>
  <c r="R9" i="5"/>
  <c r="M8" i="5" l="1"/>
  <c r="N7" i="5" l="1"/>
  <c r="R8" i="5"/>
  <c r="M7" i="5" l="1"/>
  <c r="N6" i="5" s="1"/>
  <c r="R7" i="5"/>
  <c r="M6" i="5" l="1"/>
  <c r="N5" i="5" l="1"/>
  <c r="R6" i="5"/>
  <c r="M5" i="5" l="1"/>
  <c r="B8" i="3" l="1"/>
  <c r="B9" i="3" s="1"/>
  <c r="R5" i="5"/>
  <c r="B15" i="3" s="1"/>
</calcChain>
</file>

<file path=xl/sharedStrings.xml><?xml version="1.0" encoding="utf-8"?>
<sst xmlns="http://schemas.openxmlformats.org/spreadsheetml/2006/main" count="382" uniqueCount="265">
  <si>
    <t>Change Maven LLC  |  mavenshift.co  |  change_maven@outlook.com  |  217-691-6138</t>
  </si>
  <si>
    <t>The example values are made up to show how the tool works. They are not benchmarks.</t>
  </si>
  <si>
    <t>Formula. Don't type here, it updates on its own. The Formula Guide tab lists every one.</t>
  </si>
  <si>
    <t>White cell</t>
  </si>
  <si>
    <t>Your input. Type over the example values.</t>
  </si>
  <si>
    <t>Tan cell</t>
  </si>
  <si>
    <t>Color key</t>
  </si>
  <si>
    <t>Every formula, explained.</t>
  </si>
  <si>
    <t>Formula Guide</t>
  </si>
  <si>
    <t>The answers, in one view.</t>
  </si>
  <si>
    <t>Dashboard</t>
  </si>
  <si>
    <t>Who carries the process, and who is a single point of failure.</t>
  </si>
  <si>
    <t>People</t>
  </si>
  <si>
    <t>Suppliers, Inputs, Process, Outputs, Customers. Built automatically from Steps.</t>
  </si>
  <si>
    <t>SIPOC</t>
  </si>
  <si>
    <t>The process, step by step, scheduled backward from the due date with a risk score per step.</t>
  </si>
  <si>
    <t>Steps</t>
  </si>
  <si>
    <t>Report details and due dates.</t>
  </si>
  <si>
    <t>Setup</t>
  </si>
  <si>
    <t>What each tab does</t>
  </si>
  <si>
    <t>SIPOC builds itself from your steps. Use it as the one-page map for your team and your board.</t>
  </si>
  <si>
    <t>Step 5</t>
  </si>
  <si>
    <t>Read Dashboard. It tells you the latest date to start, how many steps depend on one person, and who to cross-train first.</t>
  </si>
  <si>
    <t>Step 4</t>
  </si>
  <si>
    <t>On People, list everyone who owns or backs up a step, spelled the same way as on Steps.</t>
  </si>
  <si>
    <t>Step 3</t>
  </si>
  <si>
    <t>On Steps, list each step in the order it happens. Name the owner and the backup, then answer the Y/N questions honestly.</t>
  </si>
  <si>
    <t>Step 2</t>
  </si>
  <si>
    <t>On Setup, enter the report name, funder, frequency, next due date, and how many workdays of cushion you want.</t>
  </si>
  <si>
    <t>Step 1</t>
  </si>
  <si>
    <t>How to use it</t>
  </si>
  <si>
    <t>See who your grant report depends on, when each step has to start, and where one departure would sink the deadline.</t>
  </si>
  <si>
    <t>Grant Reporting Process Map</t>
  </si>
  <si>
    <t>First move</t>
  </si>
  <si>
    <t>Verdict</t>
  </si>
  <si>
    <t>Steps only that person can do</t>
  </si>
  <si>
    <t>Person carrying the most solo steps</t>
  </si>
  <si>
    <t>Steps running late</t>
  </si>
  <si>
    <t>High-risk steps</t>
  </si>
  <si>
    <t>Steps not written down</t>
  </si>
  <si>
    <t>Share of steps with a trained backup</t>
  </si>
  <si>
    <t>Single points of failure</t>
  </si>
  <si>
    <t>Steps in the process</t>
  </si>
  <si>
    <t>Schedule check</t>
  </si>
  <si>
    <t>Latest date to start step 1</t>
  </si>
  <si>
    <t>Workdays the process takes</t>
  </si>
  <si>
    <t>Workdays left until due</t>
  </si>
  <si>
    <t>Due date</t>
  </si>
  <si>
    <t>Report</t>
  </si>
  <si>
    <t>The answers. Everything here is calculated.</t>
  </si>
  <si>
    <t>Internal finish target</t>
  </si>
  <si>
    <t>Report after this one is due</t>
  </si>
  <si>
    <t>Months between reports</t>
  </si>
  <si>
    <t>Workdays you want finished before the deadline, for surprises.</t>
  </si>
  <si>
    <t>Cushion before due date (workdays)</t>
  </si>
  <si>
    <t>Annual</t>
  </si>
  <si>
    <t>Pick the real portal deadline, not your internal target.</t>
  </si>
  <si>
    <t>Next report due date</t>
  </si>
  <si>
    <t>Twice a year</t>
  </si>
  <si>
    <t>Quarterly</t>
  </si>
  <si>
    <t>Reporting frequency</t>
  </si>
  <si>
    <t>Example State Agency</t>
  </si>
  <si>
    <t>Funder</t>
  </si>
  <si>
    <t>Monthly</t>
  </si>
  <si>
    <t>Quarterly Performance Report</t>
  </si>
  <si>
    <t>Report name</t>
  </si>
  <si>
    <t>Months</t>
  </si>
  <si>
    <t>Frequency</t>
  </si>
  <si>
    <t>Report details. Everything else in the workbook keys off these cells.</t>
  </si>
  <si>
    <t>N</t>
  </si>
  <si>
    <t>Data Coordinator</t>
  </si>
  <si>
    <t>Submission confirmation</t>
  </si>
  <si>
    <t>Signed report</t>
  </si>
  <si>
    <t>Submit in the funder portal</t>
  </si>
  <si>
    <t>Y</t>
  </si>
  <si>
    <t>Finance Manager</t>
  </si>
  <si>
    <t>Executive Director</t>
  </si>
  <si>
    <t>Review comments</t>
  </si>
  <si>
    <t>Final edits and sign-off</t>
  </si>
  <si>
    <t>Development Director</t>
  </si>
  <si>
    <t>Draft report</t>
  </si>
  <si>
    <t>Leadership team</t>
  </si>
  <si>
    <t>Internal review</t>
  </si>
  <si>
    <t>Report tables</t>
  </si>
  <si>
    <t>Verified data set</t>
  </si>
  <si>
    <t>Build tables and charts</t>
  </si>
  <si>
    <t>Program Director</t>
  </si>
  <si>
    <t>Draft narrative</t>
  </si>
  <si>
    <t>Verified data and program highlights</t>
  </si>
  <si>
    <t>Program leads</t>
  </si>
  <si>
    <t>Draft the narrative</t>
  </si>
  <si>
    <t>Service export and outcome summary</t>
  </si>
  <si>
    <t>Clean and check the data</t>
  </si>
  <si>
    <t>Budget vs. actual</t>
  </si>
  <si>
    <t>General ledger and receipts</t>
  </si>
  <si>
    <t>Finance</t>
  </si>
  <si>
    <t>Reconcile spending to the grant budget</t>
  </si>
  <si>
    <t>Outcome summary</t>
  </si>
  <si>
    <t>Completed surveys</t>
  </si>
  <si>
    <t>Program staff</t>
  </si>
  <si>
    <t>Collect outcome survey results</t>
  </si>
  <si>
    <t>Service count export</t>
  </si>
  <si>
    <t>Client service records</t>
  </si>
  <si>
    <t>Pull service counts from the case management system</t>
  </si>
  <si>
    <t>Status</t>
  </si>
  <si>
    <t>Risk level</t>
  </si>
  <si>
    <t>Risk score</t>
  </si>
  <si>
    <t>Single point of failure?</t>
  </si>
  <si>
    <t>Latest finish</t>
  </si>
  <si>
    <t>Latest start</t>
  </si>
  <si>
    <t>Done? (Y/N)</t>
  </si>
  <si>
    <t>Impact if it slips (1-5)</t>
  </si>
  <si>
    <t>Workdays needed</t>
  </si>
  <si>
    <t>Steps written down? (Y/N)</t>
  </si>
  <si>
    <t>Backup trained? (Y/N)</t>
  </si>
  <si>
    <t>Backup</t>
  </si>
  <si>
    <t>Owner</t>
  </si>
  <si>
    <t>Output of this step</t>
  </si>
  <si>
    <t>Input needed</t>
  </si>
  <si>
    <t>Supplier (who provides the input)</t>
  </si>
  <si>
    <t>Step</t>
  </si>
  <si>
    <t>#</t>
  </si>
  <si>
    <t>List the steps in order. The schedule runs backward from the internal finish target on Setup.</t>
  </si>
  <si>
    <t>Customer</t>
  </si>
  <si>
    <t>Outputs</t>
  </si>
  <si>
    <t>Process step</t>
  </si>
  <si>
    <t>Inputs</t>
  </si>
  <si>
    <t>Suppliers</t>
  </si>
  <si>
    <t>Built from the Steps tab. Don't type here. Each step's customer is the owner of the next step.</t>
  </si>
  <si>
    <t>Owners on Steps missing from this list</t>
  </si>
  <si>
    <t>Risk</t>
  </si>
  <si>
    <t>Trained backup for</t>
  </si>
  <si>
    <t>Workdays owned</t>
  </si>
  <si>
    <t>Steps only they can do</t>
  </si>
  <si>
    <t>Steps backed up</t>
  </si>
  <si>
    <t>Steps owned</t>
  </si>
  <si>
    <t>Person or role</t>
  </si>
  <si>
    <t>Everyone who owns or backs up a step. Spell names exactly as on the Steps tab.</t>
  </si>
  <si>
    <t>=IF(B11=0,"Keep backups practiced every cycle.","Train a backup for "&amp;B16&amp;" first.")</t>
  </si>
  <si>
    <t>Names who to cross-train first.</t>
  </si>
  <si>
    <t>B20</t>
  </si>
  <si>
    <t>=IF(B10=0,"Add your steps on the Steps tab.",IF(B11=0,"Resilient. Every step has a trained backup.",IF(B11/B10&gt;=0.5,"Fragile. Half or more of the steps depend on one person.","At risk. Some steps depend on one person.")))</t>
  </si>
  <si>
    <t>Overall verdict from the share of single points of failure.</t>
  </si>
  <si>
    <t>B19</t>
  </si>
  <si>
    <t>=MAX(People!D5:D16)</t>
  </si>
  <si>
    <t>The largest count in People column D.</t>
  </si>
  <si>
    <t>B17</t>
  </si>
  <si>
    <t>=IF(MAX(People!D5:D16)=0,"None",INDEX(People!A5:A16,MATCH(MAX(People!D5:D16),People!D5:D16,0)))</t>
  </si>
  <si>
    <t>Finds the largest count in People column D and returns that person.</t>
  </si>
  <si>
    <t>B16</t>
  </si>
  <si>
    <t>=COUNTIF(Steps!R5:R24,"Late")</t>
  </si>
  <si>
    <t>Steps past their latest finish date and not done.</t>
  </si>
  <si>
    <t>B15</t>
  </si>
  <si>
    <t>=COUNTIF(Steps!Q5:Q24,"High")</t>
  </si>
  <si>
    <t>Steps with a risk level of High.</t>
  </si>
  <si>
    <t>B14</t>
  </si>
  <si>
    <t>=COUNTIFS(Steps!B5:B24,"&lt;&gt;",Steps!I5:I24,"&lt;&gt;Y")</t>
  </si>
  <si>
    <t>Steps where the written-down answer isn't Y.</t>
  </si>
  <si>
    <t>B13</t>
  </si>
  <si>
    <t>=IF(B10=0,"",1-B11/B10)</t>
  </si>
  <si>
    <t>1 minus single points of failure divided by total steps.</t>
  </si>
  <si>
    <t>B12</t>
  </si>
  <si>
    <t>=COUNTIF(Steps!O5:O24,"YES")</t>
  </si>
  <si>
    <t>Steps with no trained backup.</t>
  </si>
  <si>
    <t>B11</t>
  </si>
  <si>
    <t>=COUNTA(Steps!B5:B24)</t>
  </si>
  <si>
    <t>Counts the steps you listed.</t>
  </si>
  <si>
    <t>B10</t>
  </si>
  <si>
    <t>=IF(B8="","",IF(B8&lt;TODAY(),"Behind. Step 1 should already have started.","On track if step 1 starts by "&amp;TEXT(B8,"mmm d")))</t>
  </si>
  <si>
    <t>Compares the latest start date with today.</t>
  </si>
  <si>
    <t>B9</t>
  </si>
  <si>
    <t>=IF(COUNT(Steps!M5:M24)=0,"",MIN(Steps!M5:M24))</t>
  </si>
  <si>
    <t>Earliest of the latest start dates on Steps.</t>
  </si>
  <si>
    <t>B8</t>
  </si>
  <si>
    <t>=SUM(Steps!J5:J24)</t>
  </si>
  <si>
    <t>Adds up the workdays needed for every step.</t>
  </si>
  <si>
    <t>B7</t>
  </si>
  <si>
    <t>=Setup!B13</t>
  </si>
  <si>
    <t>Weekdays left, from Setup.</t>
  </si>
  <si>
    <t>B6</t>
  </si>
  <si>
    <t>=Setup!B7</t>
  </si>
  <si>
    <t>Due date from Setup.</t>
  </si>
  <si>
    <t>B5</t>
  </si>
  <si>
    <t>=Setup!B4&amp;" ("&amp;Setup!B5&amp;")"</t>
  </si>
  <si>
    <t>Report and funder from Setup.</t>
  </si>
  <si>
    <t>B4</t>
  </si>
  <si>
    <t>=SUMPRODUCT((Steps!$F$5:$F$24&lt;&gt;"")*(COUNTIF($A$5:$A$16,Steps!$F$5:$F$24)=0))</t>
  </si>
  <si>
    <t>Counts owners on Steps whose name isn't in this list. Should be 0. If not, add them or fix the spelling.</t>
  </si>
  <si>
    <t>B18</t>
  </si>
  <si>
    <t>Filled to row 16. For more people, insert rows above row 16 and copy down.</t>
  </si>
  <si>
    <t>=IF(A5="","",IF(D5&gt;=2,"Key person risk",IF(D5=1,"Watch","OK")))</t>
  </si>
  <si>
    <t>Key person risk when they alone can do 2 or more steps.</t>
  </si>
  <si>
    <t>G5:G16</t>
  </si>
  <si>
    <t>=IF(A5="","",COUNTIFS(Steps!$G$5:$G$24,A5,Steps!$H$5:$H$24,"Y"))</t>
  </si>
  <si>
    <t>Steps they are a trained backup for.</t>
  </si>
  <si>
    <t>F5:F16</t>
  </si>
  <si>
    <t>=IF(A5="","",SUMIF(Steps!$F$5:$F$24,A5,Steps!$J$5:$J$24))</t>
  </si>
  <si>
    <t>Total workdays of the process they carry.</t>
  </si>
  <si>
    <t>E5:E16</t>
  </si>
  <si>
    <t>=IF(A5="","",COUNTIFS(Steps!$F$5:$F$24,A5,Steps!$O$5:$O$24,"YES"))</t>
  </si>
  <si>
    <t>Steps they own that have no trained backup.</t>
  </si>
  <si>
    <t>D5:D16</t>
  </si>
  <si>
    <t>=IF(A5="","",COUNTIF(Steps!$G$5:$G$24,A5))</t>
  </si>
  <si>
    <t>How many steps they are listed as backup for.</t>
  </si>
  <si>
    <t>C5:C16</t>
  </si>
  <si>
    <t>=IF(A5="","",COUNTIF(Steps!$F$5:$F$24,A5))</t>
  </si>
  <si>
    <t>How many steps this person owns.</t>
  </si>
  <si>
    <t>B5:B16</t>
  </si>
  <si>
    <t>Copy the last row down to match the number of rows on Steps.</t>
  </si>
  <si>
    <t>=IF(Steps!$B5="","",IF(Steps!$B6="",Setup!$B$5,Steps!F6))</t>
  </si>
  <si>
    <t>Customer. The owner of the next step, or the funder for the last step.</t>
  </si>
  <si>
    <t>F5:F24</t>
  </si>
  <si>
    <t>=IF(Steps!$B5="","",Steps!E5)</t>
  </si>
  <si>
    <t>Output of this step.</t>
  </si>
  <si>
    <t>E5:E24</t>
  </si>
  <si>
    <t>=IF(Steps!$B5="","",Steps!B5)</t>
  </si>
  <si>
    <t>The step itself.</t>
  </si>
  <si>
    <t>D5:D24</t>
  </si>
  <si>
    <t>=IF(Steps!$B5="","",Steps!D5)</t>
  </si>
  <si>
    <t>Input for this step.</t>
  </si>
  <si>
    <t>C5:C24</t>
  </si>
  <si>
    <t>=IF(Steps!$B5="","",Steps!C5)</t>
  </si>
  <si>
    <t>Supplier for this step.</t>
  </si>
  <si>
    <t>B5:B24</t>
  </si>
  <si>
    <t>=Steps!A5</t>
  </si>
  <si>
    <t>Step number from Steps.</t>
  </si>
  <si>
    <t>A5:A24</t>
  </si>
  <si>
    <t>=Setup!B4&amp;" for "&amp;Setup!B5</t>
  </si>
  <si>
    <t>Map title, from the report name and funder on Setup.</t>
  </si>
  <si>
    <t>A3</t>
  </si>
  <si>
    <t>Already filled to row 24. For more steps, insert rows above row 24 and copy the row above down.</t>
  </si>
  <si>
    <t>=IF(B5="","",IF(L5="Y","Done",IF(TODAY()&gt;N5,"Late",IF(TODAY()&gt;=M5,"Should be underway","Not started yet"))))</t>
  </si>
  <si>
    <t>Status against today's date and the latest start and finish dates.</t>
  </si>
  <si>
    <t>R5:R24</t>
  </si>
  <si>
    <t>=IF(B5="","",IF(P5&gt;=15,"High",IF(P5&gt;=8,"Medium","Low")))</t>
  </si>
  <si>
    <t>Risk level. 15 or more is High, 8 to 14 is Medium, under 8 is Low.</t>
  </si>
  <si>
    <t>Q5:Q24</t>
  </si>
  <si>
    <t>=IF(B5="","",K5*(1+IF(O5="YES",2,0)+IF(I5&lt;&gt;"Y",1,0)+IF(COUNTIF($F$5:$F$24,F5)&gt;3,1,0)))</t>
  </si>
  <si>
    <t>Risk score from 1 to 25. Impact (1-5) times 1, plus 2 if it's a single point of failure, plus 1 if the steps aren't written down, plus 1 if the owner carries more than 3 steps.</t>
  </si>
  <si>
    <t>P5:P24</t>
  </si>
  <si>
    <t>=IF(B5="","",IF(OR(G5="",H5&lt;&gt;"Y"),"YES","No"))</t>
  </si>
  <si>
    <t>YES when there is no backup, or the backup isn't trained.</t>
  </si>
  <si>
    <t>O5:O24</t>
  </si>
  <si>
    <t>=IF(B5="","",WORKDAY(N5,-(MAX(1,J5)-1)))</t>
  </si>
  <si>
    <t>Latest start. Counts back the workdays needed from the latest finish, skipping weekends.</t>
  </si>
  <si>
    <t>M5:M24</t>
  </si>
  <si>
    <t>=IF(B5="","",IF(B6="",Setup!$B$12,WORKDAY(M6,-1)))</t>
  </si>
  <si>
    <t>Latest finish. The last step must finish by the internal target on Setup. Every earlier step must finish the workday before the next one starts.</t>
  </si>
  <si>
    <t>N5:N24</t>
  </si>
  <si>
    <t>=IF(B5="","",ROW()-4)</t>
  </si>
  <si>
    <t>Step number, shown only when the step has a name.</t>
  </si>
  <si>
    <t>=IF(B7="","",NETWORKDAYS(TODAY(),B7)-1)</t>
  </si>
  <si>
    <t>Weekdays between today and the due date. Changes every day.</t>
  </si>
  <si>
    <t>=IF(B7="","",WORKDAY(B7,-B8))</t>
  </si>
  <si>
    <t>Due date minus the cushion, skipping weekends. The schedule on Steps works backward from this date.</t>
  </si>
  <si>
    <t>=IF(OR(B7="",B10=""),"",EDATE(B7,B10))</t>
  </si>
  <si>
    <t>Next due date after this cycle (due date plus the months between reports).</t>
  </si>
  <si>
    <t>=IFERROR(INDEX($F$4:$F$7,MATCH(B6,$E$4:$E$7,0)),"")</t>
  </si>
  <si>
    <t>Looks up how many months apart reports are, from the frequency table in E3:F7.</t>
  </si>
  <si>
    <t>To extend</t>
  </si>
  <si>
    <t>Formula (first cell)</t>
  </si>
  <si>
    <t>What it calculates</t>
  </si>
  <si>
    <t>Cell(s)</t>
  </si>
  <si>
    <t>Tab</t>
  </si>
  <si>
    <t>Every calculated cell in this workbook, what it does, and how to rebuild or extend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</si>
</sst>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9" x14ac:knownFonts="1">
    <font>
      <sz val="11"/>
      <color theme="1"/>
      <name val="Aptos Narrow"/>
      <family val="2"/>
      <scheme val="minor"/>
    </font>
    <font>
      <i/>
      <sz val="11"/>
      <color rgb="FF6B675E"/>
      <name val="Arial"/>
    </font>
    <font>
      <sz val="10"/>
      <color rgb="FF3F3C35"/>
      <name val="Arial"/>
    </font>
    <font>
      <sz val="10"/>
      <color rgb="FF1F4E9A"/>
      <name val="Arial"/>
    </font>
    <font>
      <b/>
      <sz val="12"/>
      <color rgb="FF57534A"/>
      <name val="Arial"/>
    </font>
    <font>
      <b/>
      <sz val="10"/>
      <color rgb="FF3F3C35"/>
      <name val="Arial"/>
    </font>
    <font>
      <b/>
      <sz val="18"/>
      <color rgb="FF57534A"/>
      <name val="Arial"/>
    </font>
    <font>
      <b/>
      <sz val="12"/>
      <color rgb="FFE07A34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BE3CF"/>
      </patternFill>
    </fill>
    <fill>
      <patternFill patternType="solid">
        <fgColor rgb="FFFFFFFF"/>
      </patternFill>
    </fill>
    <fill>
      <patternFill patternType="solid">
        <fgColor rgb="FF57534A"/>
      </patternFill>
    </fill>
    <fill>
      <patternFill patternType="solid">
        <fgColor rgb="FFFAF8F5"/>
      </patternFill>
    </fill>
  </fills>
  <borders count="4">
    <border>
      <left/>
      <right/>
      <top/>
      <bottom/>
      <diagonal/>
    </border>
    <border>
      <left style="thin">
        <color rgb="FFD9D4CB"/>
      </left>
      <right style="thin">
        <color rgb="FFD9D4CB"/>
      </right>
      <top style="thin">
        <color rgb="FFD9D4CB"/>
      </top>
      <bottom style="thin">
        <color rgb="FFD9D4CB"/>
      </bottom>
      <diagonal/>
    </border>
    <border>
      <left/>
      <right style="thin">
        <color rgb="FFD9D4CB"/>
      </right>
      <top style="thin">
        <color rgb="FFD9D4CB"/>
      </top>
      <bottom style="thin">
        <color rgb="FFD9D4CB"/>
      </bottom>
      <diagonal/>
    </border>
    <border>
      <left/>
      <right/>
      <top style="thin">
        <color rgb="FFD9D4CB"/>
      </top>
      <bottom style="thin">
        <color rgb="FFD9D4C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/>
    <xf numFmtId="0" fontId="3" fillId="2" borderId="1" xfId="0" applyFont="1" applyFill="1" applyBorder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5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1" fontId="2" fillId="3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9" fontId="2" fillId="3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0" fillId="0" borderId="3" xfId="0" applyBorder="1"/>
    <xf numFmtId="0" fontId="0" fillId="0" borderId="2" xfId="0" applyBorder="1"/>
  </cellXfs>
  <cellStyles count="1">
    <cellStyle name="Normal" xfId="0" builtinId="0"/>
  </cellStyles>
  <dxfs count="10">
    <dxf>
      <fill>
        <patternFill patternType="solid">
          <fgColor rgb="FFD5E8D4"/>
        </patternFill>
      </fill>
    </dxf>
    <dxf>
      <fill>
        <patternFill patternType="solid">
          <fgColor rgb="FFFCE8B2"/>
        </patternFill>
      </fill>
    </dxf>
    <dxf>
      <font>
        <b/>
        <color rgb="FF9C2B23"/>
        <name val="Arial"/>
      </font>
      <fill>
        <patternFill patternType="solid">
          <fgColor rgb="FFF4C7C3"/>
        </patternFill>
      </fill>
    </dxf>
    <dxf>
      <fill>
        <patternFill patternType="solid">
          <fgColor rgb="FFD5E8D4"/>
        </patternFill>
      </fill>
    </dxf>
    <dxf>
      <fill>
        <patternFill patternType="solid">
          <fgColor rgb="FFFCE8B2"/>
        </patternFill>
      </fill>
    </dxf>
    <dxf>
      <font>
        <b/>
        <color rgb="FF9C2B23"/>
        <name val="Arial"/>
      </font>
      <fill>
        <patternFill patternType="solid">
          <fgColor rgb="FFF4C7C3"/>
        </patternFill>
      </fill>
    </dxf>
    <dxf>
      <fill>
        <patternFill patternType="solid">
          <fgColor rgb="FFD5E8D4"/>
        </patternFill>
      </fill>
    </dxf>
    <dxf>
      <fill>
        <patternFill patternType="solid">
          <fgColor rgb="FFFCE8B2"/>
        </patternFill>
      </fill>
    </dxf>
    <dxf>
      <font>
        <b/>
        <color rgb="FF9C2B23"/>
        <name val="Arial"/>
      </font>
      <fill>
        <patternFill patternType="solid">
          <fgColor rgb="FFF4C7C3"/>
        </patternFill>
      </fill>
    </dxf>
    <dxf>
      <font>
        <b/>
        <color rgb="FFE07A34"/>
        <name val="Arial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Risk score by step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Steps!$P$4</c:f>
              <c:strCache>
                <c:ptCount val="1"/>
                <c:pt idx="0">
                  <c:v>Risk score</c:v>
                </c:pt>
              </c:strCache>
            </c:strRef>
          </c:tx>
          <c:spPr>
            <a:solidFill>
              <a:srgbClr val="E07A34"/>
            </a:solidFill>
            <a:ln>
              <a:solidFill>
                <a:srgbClr val="E07A34"/>
              </a:solidFill>
              <a:prstDash val="solid"/>
            </a:ln>
          </c:spPr>
          <c:invertIfNegative val="1"/>
          <c:cat>
            <c:strRef>
              <c:f>Steps!$B$5:$B$13</c:f>
              <c:strCache>
                <c:ptCount val="9"/>
                <c:pt idx="0">
                  <c:v>Pull service counts from the case management system</c:v>
                </c:pt>
                <c:pt idx="1">
                  <c:v>Collect outcome survey results</c:v>
                </c:pt>
                <c:pt idx="2">
                  <c:v>Reconcile spending to the grant budget</c:v>
                </c:pt>
                <c:pt idx="3">
                  <c:v>Clean and check the data</c:v>
                </c:pt>
                <c:pt idx="4">
                  <c:v>Draft the narrative</c:v>
                </c:pt>
                <c:pt idx="5">
                  <c:v>Build tables and charts</c:v>
                </c:pt>
                <c:pt idx="6">
                  <c:v>Internal review</c:v>
                </c:pt>
                <c:pt idx="7">
                  <c:v>Final edits and sign-off</c:v>
                </c:pt>
                <c:pt idx="8">
                  <c:v>Submit in the funder portal</c:v>
                </c:pt>
              </c:strCache>
            </c:strRef>
          </c:cat>
          <c:val>
            <c:numRef>
              <c:f>Steps!$P$5:$P$13</c:f>
              <c:numCache>
                <c:formatCode>0</c:formatCode>
                <c:ptCount val="9"/>
                <c:pt idx="0">
                  <c:v>20</c:v>
                </c:pt>
                <c:pt idx="1">
                  <c:v>4</c:v>
                </c:pt>
                <c:pt idx="2">
                  <c:v>20</c:v>
                </c:pt>
                <c:pt idx="3">
                  <c:v>20</c:v>
                </c:pt>
                <c:pt idx="4">
                  <c:v>6</c:v>
                </c:pt>
                <c:pt idx="5">
                  <c:v>15</c:v>
                </c:pt>
                <c:pt idx="6">
                  <c:v>3</c:v>
                </c:pt>
                <c:pt idx="7">
                  <c:v>12</c:v>
                </c:pt>
                <c:pt idx="8">
                  <c:v>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E07A34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C39-4178-A97D-DB35C93EC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25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Risk score (max 25)</a:t>
                </a:r>
              </a:p>
            </c:rich>
          </c:tx>
          <c:overlay val="1"/>
        </c:title>
        <c:numFmt formatCode="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792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AFB1F8-932E-43A1-A215-98A1AEE408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53F03-F02D-4DA5-991B-9D1F655A2FCF}">
  <sheetPr>
    <tabColor rgb="FFE07A34"/>
  </sheetPr>
  <dimension ref="A1:C25"/>
  <sheetViews>
    <sheetView tabSelected="1" showGridLines="0" workbookViewId="0"/>
  </sheetViews>
  <sheetFormatPr defaultRowHeight="15" x14ac:dyDescent="0.25"/>
  <cols>
    <col min="1" max="1" width="3" customWidth="1"/>
    <col min="2" max="2" width="30" customWidth="1"/>
    <col min="3" max="3" width="90" customWidth="1"/>
  </cols>
  <sheetData>
    <row r="1" spans="1:3" ht="23.25" x14ac:dyDescent="0.35">
      <c r="A1" s="7" t="s">
        <v>32</v>
      </c>
    </row>
    <row r="2" spans="1:3" x14ac:dyDescent="0.25">
      <c r="A2" s="1" t="s">
        <v>31</v>
      </c>
    </row>
    <row r="4" spans="1:3" ht="15.75" x14ac:dyDescent="0.25">
      <c r="B4" s="5" t="s">
        <v>30</v>
      </c>
    </row>
    <row r="5" spans="1:3" ht="25.5" x14ac:dyDescent="0.25">
      <c r="B5" s="6" t="s">
        <v>29</v>
      </c>
      <c r="C5" s="2" t="s">
        <v>28</v>
      </c>
    </row>
    <row r="6" spans="1:3" ht="25.5" x14ac:dyDescent="0.25">
      <c r="B6" s="6" t="s">
        <v>27</v>
      </c>
      <c r="C6" s="2" t="s">
        <v>26</v>
      </c>
    </row>
    <row r="7" spans="1:3" x14ac:dyDescent="0.25">
      <c r="B7" s="6" t="s">
        <v>25</v>
      </c>
      <c r="C7" s="2" t="s">
        <v>24</v>
      </c>
    </row>
    <row r="8" spans="1:3" ht="25.5" x14ac:dyDescent="0.25">
      <c r="B8" s="6" t="s">
        <v>23</v>
      </c>
      <c r="C8" s="2" t="s">
        <v>22</v>
      </c>
    </row>
    <row r="9" spans="1:3" x14ac:dyDescent="0.25">
      <c r="B9" s="6" t="s">
        <v>21</v>
      </c>
      <c r="C9" s="2" t="s">
        <v>20</v>
      </c>
    </row>
    <row r="11" spans="1:3" ht="15.75" x14ac:dyDescent="0.25">
      <c r="B11" s="5" t="s">
        <v>19</v>
      </c>
    </row>
    <row r="12" spans="1:3" x14ac:dyDescent="0.25">
      <c r="B12" s="6" t="s">
        <v>18</v>
      </c>
      <c r="C12" s="2" t="s">
        <v>17</v>
      </c>
    </row>
    <row r="13" spans="1:3" x14ac:dyDescent="0.25">
      <c r="B13" s="6" t="s">
        <v>16</v>
      </c>
      <c r="C13" s="2" t="s">
        <v>15</v>
      </c>
    </row>
    <row r="14" spans="1:3" x14ac:dyDescent="0.25">
      <c r="B14" s="6" t="s">
        <v>14</v>
      </c>
      <c r="C14" s="2" t="s">
        <v>13</v>
      </c>
    </row>
    <row r="15" spans="1:3" x14ac:dyDescent="0.25">
      <c r="B15" s="6" t="s">
        <v>12</v>
      </c>
      <c r="C15" s="2" t="s">
        <v>11</v>
      </c>
    </row>
    <row r="16" spans="1:3" x14ac:dyDescent="0.25">
      <c r="B16" s="6" t="s">
        <v>10</v>
      </c>
      <c r="C16" s="2" t="s">
        <v>9</v>
      </c>
    </row>
    <row r="17" spans="2:3" x14ac:dyDescent="0.25">
      <c r="B17" s="6" t="s">
        <v>8</v>
      </c>
      <c r="C17" s="2" t="s">
        <v>7</v>
      </c>
    </row>
    <row r="19" spans="2:3" ht="15.75" x14ac:dyDescent="0.25">
      <c r="B19" s="5" t="s">
        <v>6</v>
      </c>
    </row>
    <row r="20" spans="2:3" x14ac:dyDescent="0.25">
      <c r="B20" s="4" t="s">
        <v>5</v>
      </c>
      <c r="C20" s="2" t="s">
        <v>4</v>
      </c>
    </row>
    <row r="21" spans="2:3" x14ac:dyDescent="0.25">
      <c r="B21" s="3" t="s">
        <v>3</v>
      </c>
      <c r="C21" s="2" t="s">
        <v>2</v>
      </c>
    </row>
    <row r="23" spans="2:3" ht="38.25" x14ac:dyDescent="0.25">
      <c r="B23" s="2" t="s">
        <v>1</v>
      </c>
    </row>
    <row r="25" spans="2:3" x14ac:dyDescent="0.25">
      <c r="B25" s="1" t="s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BA5E-8854-4335-A0B6-453C1360528E}">
  <sheetPr>
    <tabColor rgb="FFE07A34"/>
  </sheetPr>
  <dimension ref="A1:B20"/>
  <sheetViews>
    <sheetView showGridLines="0" workbookViewId="0"/>
  </sheetViews>
  <sheetFormatPr defaultRowHeight="15" x14ac:dyDescent="0.25"/>
  <cols>
    <col min="1" max="1" width="40" customWidth="1"/>
    <col min="2" max="2" width="64" customWidth="1"/>
  </cols>
  <sheetData>
    <row r="1" spans="1:2" ht="23.25" x14ac:dyDescent="0.35">
      <c r="A1" s="7" t="s">
        <v>10</v>
      </c>
    </row>
    <row r="2" spans="1:2" x14ac:dyDescent="0.25">
      <c r="A2" s="1" t="s">
        <v>49</v>
      </c>
    </row>
    <row r="4" spans="1:2" x14ac:dyDescent="0.25">
      <c r="A4" s="6" t="s">
        <v>48</v>
      </c>
      <c r="B4" s="11" t="str">
        <f>Setup!B4&amp;" ("&amp;Setup!B5&amp;")"</f>
        <v>Quarterly Performance Report (Example State Agency)</v>
      </c>
    </row>
    <row r="5" spans="1:2" x14ac:dyDescent="0.25">
      <c r="A5" s="6" t="s">
        <v>47</v>
      </c>
      <c r="B5" s="13">
        <f>Setup!B7</f>
        <v>46325</v>
      </c>
    </row>
    <row r="6" spans="1:2" x14ac:dyDescent="0.25">
      <c r="A6" s="6" t="s">
        <v>46</v>
      </c>
      <c r="B6" s="10">
        <f ca="1">Setup!B13</f>
        <v>21</v>
      </c>
    </row>
    <row r="7" spans="1:2" x14ac:dyDescent="0.25">
      <c r="A7" s="6" t="s">
        <v>45</v>
      </c>
      <c r="B7" s="10">
        <f>SUM(Steps!J5:J24)</f>
        <v>18</v>
      </c>
    </row>
    <row r="8" spans="1:2" x14ac:dyDescent="0.25">
      <c r="A8" s="6" t="s">
        <v>44</v>
      </c>
      <c r="B8" s="13">
        <f>IF(COUNT(Steps!M5:M24)=0,"",MIN(Steps!M5:M24))</f>
        <v>46300</v>
      </c>
    </row>
    <row r="9" spans="1:2" x14ac:dyDescent="0.25">
      <c r="A9" s="6" t="s">
        <v>43</v>
      </c>
      <c r="B9" s="11" t="str">
        <f ca="1">IF(B8="","",IF(B8&lt;TODAY(),"Behind. Step 1 should already have started.","On track if step 1 starts by "&amp;TEXT(B8,"mmm d")))</f>
        <v>On track if step 1 starts by Oct 5</v>
      </c>
    </row>
    <row r="10" spans="1:2" x14ac:dyDescent="0.25">
      <c r="A10" s="6" t="s">
        <v>42</v>
      </c>
      <c r="B10" s="10">
        <f>COUNTA(Steps!B5:B24)</f>
        <v>9</v>
      </c>
    </row>
    <row r="11" spans="1:2" x14ac:dyDescent="0.25">
      <c r="A11" s="6" t="s">
        <v>41</v>
      </c>
      <c r="B11" s="10">
        <f>COUNTIF(Steps!O5:O24,"YES")</f>
        <v>6</v>
      </c>
    </row>
    <row r="12" spans="1:2" x14ac:dyDescent="0.25">
      <c r="A12" s="6" t="s">
        <v>40</v>
      </c>
      <c r="B12" s="12">
        <f>IF(B10=0,"",1-B11/B10)</f>
        <v>0.33333333333333337</v>
      </c>
    </row>
    <row r="13" spans="1:2" x14ac:dyDescent="0.25">
      <c r="A13" s="6" t="s">
        <v>39</v>
      </c>
      <c r="B13" s="10">
        <f>COUNTIFS(Steps!B5:B24,"&lt;&gt;",Steps!I5:I24,"&lt;&gt;Y")</f>
        <v>6</v>
      </c>
    </row>
    <row r="14" spans="1:2" x14ac:dyDescent="0.25">
      <c r="A14" s="6" t="s">
        <v>38</v>
      </c>
      <c r="B14" s="10">
        <f>COUNTIF(Steps!Q5:Q24,"High")</f>
        <v>5</v>
      </c>
    </row>
    <row r="15" spans="1:2" x14ac:dyDescent="0.25">
      <c r="A15" s="6" t="s">
        <v>37</v>
      </c>
      <c r="B15" s="10">
        <f ca="1">COUNTIF(Steps!R5:R24,"Late")</f>
        <v>0</v>
      </c>
    </row>
    <row r="16" spans="1:2" x14ac:dyDescent="0.25">
      <c r="A16" s="6" t="s">
        <v>36</v>
      </c>
      <c r="B16" s="11" t="str">
        <f>IF(MAX(People!D5:D16)=0,"None",INDEX(People!A5:A16,MATCH(MAX(People!D5:D16),People!D5:D16,0)))</f>
        <v>Data Coordinator</v>
      </c>
    </row>
    <row r="17" spans="1:2" x14ac:dyDescent="0.25">
      <c r="A17" s="6" t="s">
        <v>35</v>
      </c>
      <c r="B17" s="10">
        <f>MAX(People!D5:D16)</f>
        <v>4</v>
      </c>
    </row>
    <row r="19" spans="1:2" ht="31.5" x14ac:dyDescent="0.25">
      <c r="A19" s="6" t="s">
        <v>34</v>
      </c>
      <c r="B19" s="9" t="str">
        <f>IF(B10=0,"Add your steps on the Steps tab.",IF(B11=0,"Resilient. Every step has a trained backup.",IF(B11/B10&gt;=0.5,"Fragile. Half or more of the steps depend on one person.","At risk. Some steps depend on one person.")))</f>
        <v>Fragile. Half or more of the steps depend on one person.</v>
      </c>
    </row>
    <row r="20" spans="1:2" x14ac:dyDescent="0.25">
      <c r="A20" s="6" t="s">
        <v>33</v>
      </c>
      <c r="B20" s="8" t="str">
        <f>IF(B11=0,"Keep backups practiced every cycle.","Train a backup for "&amp;B16&amp;" first.")</f>
        <v>Train a backup for Data Coordinator first.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574F8-198B-4ECF-B360-6233F0116B53}">
  <sheetPr>
    <tabColor rgb="FFE07A34"/>
  </sheetPr>
  <dimension ref="A1:F13"/>
  <sheetViews>
    <sheetView showGridLines="0" workbookViewId="0"/>
  </sheetViews>
  <sheetFormatPr defaultRowHeight="15" x14ac:dyDescent="0.25"/>
  <cols>
    <col min="1" max="1" width="38" customWidth="1"/>
    <col min="2" max="2" width="30" customWidth="1"/>
    <col min="3" max="3" width="50" customWidth="1"/>
    <col min="4" max="4" width="3" customWidth="1"/>
    <col min="5" max="5" width="16" customWidth="1"/>
    <col min="6" max="6" width="8" customWidth="1"/>
  </cols>
  <sheetData>
    <row r="1" spans="1:6" ht="23.25" x14ac:dyDescent="0.35">
      <c r="A1" s="7" t="s">
        <v>18</v>
      </c>
    </row>
    <row r="2" spans="1:6" x14ac:dyDescent="0.25">
      <c r="A2" s="1" t="s">
        <v>68</v>
      </c>
    </row>
    <row r="3" spans="1:6" x14ac:dyDescent="0.25">
      <c r="E3" s="6" t="s">
        <v>67</v>
      </c>
      <c r="F3" s="6" t="s">
        <v>66</v>
      </c>
    </row>
    <row r="4" spans="1:6" x14ac:dyDescent="0.25">
      <c r="A4" s="6" t="s">
        <v>65</v>
      </c>
      <c r="B4" s="4" t="s">
        <v>64</v>
      </c>
      <c r="E4" s="2" t="s">
        <v>63</v>
      </c>
      <c r="F4" s="2">
        <v>1</v>
      </c>
    </row>
    <row r="5" spans="1:6" x14ac:dyDescent="0.25">
      <c r="A5" s="6" t="s">
        <v>62</v>
      </c>
      <c r="B5" s="4" t="s">
        <v>61</v>
      </c>
      <c r="E5" s="2" t="s">
        <v>59</v>
      </c>
      <c r="F5" s="2">
        <v>3</v>
      </c>
    </row>
    <row r="6" spans="1:6" x14ac:dyDescent="0.25">
      <c r="A6" s="6" t="s">
        <v>60</v>
      </c>
      <c r="B6" s="4" t="s">
        <v>59</v>
      </c>
      <c r="E6" s="2" t="s">
        <v>58</v>
      </c>
      <c r="F6" s="2">
        <v>6</v>
      </c>
    </row>
    <row r="7" spans="1:6" x14ac:dyDescent="0.25">
      <c r="A7" s="6" t="s">
        <v>57</v>
      </c>
      <c r="B7" s="15">
        <v>46325</v>
      </c>
      <c r="C7" s="2" t="s">
        <v>56</v>
      </c>
      <c r="E7" s="2" t="s">
        <v>55</v>
      </c>
      <c r="F7" s="2">
        <v>12</v>
      </c>
    </row>
    <row r="8" spans="1:6" ht="25.5" x14ac:dyDescent="0.25">
      <c r="A8" s="6" t="s">
        <v>54</v>
      </c>
      <c r="B8" s="14">
        <v>2</v>
      </c>
      <c r="C8" s="2" t="s">
        <v>53</v>
      </c>
    </row>
    <row r="10" spans="1:6" x14ac:dyDescent="0.25">
      <c r="A10" s="6" t="s">
        <v>52</v>
      </c>
      <c r="B10" s="11">
        <f>IFERROR(INDEX($F$4:$F$7,MATCH(B6,$E$4:$E$7,0)),"")</f>
        <v>3</v>
      </c>
    </row>
    <row r="11" spans="1:6" x14ac:dyDescent="0.25">
      <c r="A11" s="6" t="s">
        <v>51</v>
      </c>
      <c r="B11" s="13">
        <f>IF(OR(B7="",B10=""),"",EDATE(B7,B10))</f>
        <v>46417</v>
      </c>
    </row>
    <row r="12" spans="1:6" x14ac:dyDescent="0.25">
      <c r="A12" s="6" t="s">
        <v>50</v>
      </c>
      <c r="B12" s="13">
        <f>IF(B7="","",WORKDAY(B7,-B8))</f>
        <v>46323</v>
      </c>
    </row>
    <row r="13" spans="1:6" x14ac:dyDescent="0.25">
      <c r="A13" s="6" t="s">
        <v>46</v>
      </c>
      <c r="B13" s="10">
        <f ca="1">IF(B7="","",NETWORKDAYS(TODAY(),B7)-1)</f>
        <v>21</v>
      </c>
    </row>
  </sheetData>
  <dataValidations count="1">
    <dataValidation type="list" allowBlank="1" sqref="B6" xr:uid="{00000000-0002-0000-0200-000000000000}">
      <formula1>"Monthly,Quarterly,Twice a year,Annual"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DAC62-E82B-4933-A03D-B0B192FD4FC1}">
  <sheetPr>
    <tabColor rgb="FFE07A34"/>
  </sheetPr>
  <dimension ref="A1:R2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" customWidth="1"/>
    <col min="2" max="2" width="34" customWidth="1"/>
    <col min="3" max="3" width="18" customWidth="1"/>
    <col min="4" max="5" width="22" customWidth="1"/>
    <col min="6" max="7" width="18" customWidth="1"/>
    <col min="8" max="9" width="11" customWidth="1"/>
    <col min="10" max="10" width="10" customWidth="1"/>
    <col min="11" max="11" width="11" customWidth="1"/>
    <col min="12" max="12" width="9" customWidth="1"/>
    <col min="13" max="14" width="14" customWidth="1"/>
    <col min="15" max="15" width="12" customWidth="1"/>
    <col min="16" max="16" width="9" customWidth="1"/>
    <col min="17" max="17" width="10" customWidth="1"/>
    <col min="18" max="18" width="18" customWidth="1"/>
  </cols>
  <sheetData>
    <row r="1" spans="1:18" ht="23.25" x14ac:dyDescent="0.35">
      <c r="A1" s="7" t="s">
        <v>16</v>
      </c>
    </row>
    <row r="2" spans="1:18" x14ac:dyDescent="0.25">
      <c r="A2" s="1" t="s">
        <v>122</v>
      </c>
    </row>
    <row r="4" spans="1:18" ht="56.1" customHeight="1" x14ac:dyDescent="0.25">
      <c r="A4" s="16" t="s">
        <v>121</v>
      </c>
      <c r="B4" s="16" t="s">
        <v>120</v>
      </c>
      <c r="C4" s="16" t="s">
        <v>119</v>
      </c>
      <c r="D4" s="16" t="s">
        <v>118</v>
      </c>
      <c r="E4" s="16" t="s">
        <v>117</v>
      </c>
      <c r="F4" s="16" t="s">
        <v>116</v>
      </c>
      <c r="G4" s="16" t="s">
        <v>115</v>
      </c>
      <c r="H4" s="16" t="s">
        <v>114</v>
      </c>
      <c r="I4" s="16" t="s">
        <v>113</v>
      </c>
      <c r="J4" s="16" t="s">
        <v>112</v>
      </c>
      <c r="K4" s="16" t="s">
        <v>111</v>
      </c>
      <c r="L4" s="16" t="s">
        <v>110</v>
      </c>
      <c r="M4" s="16" t="s">
        <v>109</v>
      </c>
      <c r="N4" s="16" t="s">
        <v>108</v>
      </c>
      <c r="O4" s="16" t="s">
        <v>107</v>
      </c>
      <c r="P4" s="16" t="s">
        <v>106</v>
      </c>
      <c r="Q4" s="16" t="s">
        <v>105</v>
      </c>
      <c r="R4" s="16" t="s">
        <v>104</v>
      </c>
    </row>
    <row r="5" spans="1:18" ht="25.5" x14ac:dyDescent="0.25">
      <c r="A5" s="11">
        <f t="shared" ref="A5:A24" si="0">IF(B5="","",ROW()-4)</f>
        <v>1</v>
      </c>
      <c r="B5" s="4" t="s">
        <v>103</v>
      </c>
      <c r="C5" s="4" t="s">
        <v>99</v>
      </c>
      <c r="D5" s="4" t="s">
        <v>102</v>
      </c>
      <c r="E5" s="4" t="s">
        <v>101</v>
      </c>
      <c r="F5" s="4" t="s">
        <v>70</v>
      </c>
      <c r="G5" s="4"/>
      <c r="H5" s="4" t="s">
        <v>69</v>
      </c>
      <c r="I5" s="4" t="s">
        <v>69</v>
      </c>
      <c r="J5" s="4">
        <v>2</v>
      </c>
      <c r="K5" s="4">
        <v>4</v>
      </c>
      <c r="L5" s="4" t="s">
        <v>69</v>
      </c>
      <c r="M5" s="13">
        <f t="shared" ref="M5:M24" si="1">IF(B5="","",WORKDAY(N5,-(MAX(1,J5)-1)))</f>
        <v>46300</v>
      </c>
      <c r="N5" s="13">
        <f>IF(B5="","",IF(B6="",Setup!$B$12,WORKDAY(M6,-1)))</f>
        <v>46301</v>
      </c>
      <c r="O5" s="11" t="str">
        <f t="shared" ref="O5:O24" si="2">IF(B5="","",IF(OR(G5="",H5&lt;&gt;"Y"),"YES","No"))</f>
        <v>YES</v>
      </c>
      <c r="P5" s="10">
        <f t="shared" ref="P5:P24" si="3">IF(B5="","",K5*(1+IF(O5="YES",2,0)+IF(I5&lt;&gt;"Y",1,0)+IF(COUNTIF($F$5:$F$24,F5)&gt;3,1,0)))</f>
        <v>20</v>
      </c>
      <c r="Q5" s="11" t="str">
        <f t="shared" ref="Q5:Q24" si="4">IF(B5="","",IF(P5&gt;=15,"High",IF(P5&gt;=8,"Medium","Low")))</f>
        <v>High</v>
      </c>
      <c r="R5" s="11" t="str">
        <f t="shared" ref="R5:R24" ca="1" si="5">IF(B5="","",IF(L5="Y","Done",IF(TODAY()&gt;N5,"Late",IF(TODAY()&gt;=M5,"Should be underway","Not started yet"))))</f>
        <v>Not started yet</v>
      </c>
    </row>
    <row r="6" spans="1:18" x14ac:dyDescent="0.25">
      <c r="A6" s="11">
        <f t="shared" si="0"/>
        <v>2</v>
      </c>
      <c r="B6" s="4" t="s">
        <v>100</v>
      </c>
      <c r="C6" s="4" t="s">
        <v>99</v>
      </c>
      <c r="D6" s="4" t="s">
        <v>98</v>
      </c>
      <c r="E6" s="4" t="s">
        <v>97</v>
      </c>
      <c r="F6" s="4" t="s">
        <v>86</v>
      </c>
      <c r="G6" s="4" t="s">
        <v>70</v>
      </c>
      <c r="H6" s="4" t="s">
        <v>74</v>
      </c>
      <c r="I6" s="4" t="s">
        <v>74</v>
      </c>
      <c r="J6" s="4">
        <v>3</v>
      </c>
      <c r="K6" s="4">
        <v>4</v>
      </c>
      <c r="L6" s="4" t="s">
        <v>69</v>
      </c>
      <c r="M6" s="13">
        <f t="shared" si="1"/>
        <v>46302</v>
      </c>
      <c r="N6" s="13">
        <f>IF(B6="","",IF(B7="",Setup!$B$12,WORKDAY(M7,-1)))</f>
        <v>46304</v>
      </c>
      <c r="O6" s="11" t="str">
        <f t="shared" si="2"/>
        <v>No</v>
      </c>
      <c r="P6" s="10">
        <f t="shared" si="3"/>
        <v>4</v>
      </c>
      <c r="Q6" s="11" t="str">
        <f t="shared" si="4"/>
        <v>Low</v>
      </c>
      <c r="R6" s="11" t="str">
        <f t="shared" ca="1" si="5"/>
        <v>Not started yet</v>
      </c>
    </row>
    <row r="7" spans="1:18" ht="25.5" x14ac:dyDescent="0.25">
      <c r="A7" s="11">
        <f t="shared" si="0"/>
        <v>3</v>
      </c>
      <c r="B7" s="4" t="s">
        <v>96</v>
      </c>
      <c r="C7" s="4" t="s">
        <v>95</v>
      </c>
      <c r="D7" s="4" t="s">
        <v>94</v>
      </c>
      <c r="E7" s="4" t="s">
        <v>93</v>
      </c>
      <c r="F7" s="4" t="s">
        <v>75</v>
      </c>
      <c r="G7" s="4"/>
      <c r="H7" s="4" t="s">
        <v>69</v>
      </c>
      <c r="I7" s="4" t="s">
        <v>69</v>
      </c>
      <c r="J7" s="4">
        <v>3</v>
      </c>
      <c r="K7" s="4">
        <v>5</v>
      </c>
      <c r="L7" s="4" t="s">
        <v>69</v>
      </c>
      <c r="M7" s="13">
        <f t="shared" si="1"/>
        <v>46307</v>
      </c>
      <c r="N7" s="13">
        <f>IF(B7="","",IF(B8="",Setup!$B$12,WORKDAY(M8,-1)))</f>
        <v>46309</v>
      </c>
      <c r="O7" s="11" t="str">
        <f t="shared" si="2"/>
        <v>YES</v>
      </c>
      <c r="P7" s="10">
        <f t="shared" si="3"/>
        <v>20</v>
      </c>
      <c r="Q7" s="11" t="str">
        <f t="shared" si="4"/>
        <v>High</v>
      </c>
      <c r="R7" s="11" t="str">
        <f t="shared" ca="1" si="5"/>
        <v>Not started yet</v>
      </c>
    </row>
    <row r="8" spans="1:18" ht="25.5" x14ac:dyDescent="0.25">
      <c r="A8" s="11">
        <f t="shared" si="0"/>
        <v>4</v>
      </c>
      <c r="B8" s="4" t="s">
        <v>92</v>
      </c>
      <c r="C8" s="4" t="s">
        <v>70</v>
      </c>
      <c r="D8" s="4" t="s">
        <v>91</v>
      </c>
      <c r="E8" s="4" t="s">
        <v>84</v>
      </c>
      <c r="F8" s="4" t="s">
        <v>70</v>
      </c>
      <c r="G8" s="4"/>
      <c r="H8" s="4" t="s">
        <v>69</v>
      </c>
      <c r="I8" s="4" t="s">
        <v>69</v>
      </c>
      <c r="J8" s="4">
        <v>2</v>
      </c>
      <c r="K8" s="4">
        <v>4</v>
      </c>
      <c r="L8" s="4" t="s">
        <v>69</v>
      </c>
      <c r="M8" s="13">
        <f t="shared" si="1"/>
        <v>46310</v>
      </c>
      <c r="N8" s="13">
        <f>IF(B8="","",IF(B9="",Setup!$B$12,WORKDAY(M9,-1)))</f>
        <v>46311</v>
      </c>
      <c r="O8" s="11" t="str">
        <f t="shared" si="2"/>
        <v>YES</v>
      </c>
      <c r="P8" s="10">
        <f t="shared" si="3"/>
        <v>20</v>
      </c>
      <c r="Q8" s="11" t="str">
        <f t="shared" si="4"/>
        <v>High</v>
      </c>
      <c r="R8" s="11" t="str">
        <f t="shared" ca="1" si="5"/>
        <v>Not started yet</v>
      </c>
    </row>
    <row r="9" spans="1:18" ht="25.5" x14ac:dyDescent="0.25">
      <c r="A9" s="11">
        <f t="shared" si="0"/>
        <v>5</v>
      </c>
      <c r="B9" s="4" t="s">
        <v>90</v>
      </c>
      <c r="C9" s="4" t="s">
        <v>89</v>
      </c>
      <c r="D9" s="4" t="s">
        <v>88</v>
      </c>
      <c r="E9" s="4" t="s">
        <v>87</v>
      </c>
      <c r="F9" s="4" t="s">
        <v>86</v>
      </c>
      <c r="G9" s="4" t="s">
        <v>79</v>
      </c>
      <c r="H9" s="4" t="s">
        <v>74</v>
      </c>
      <c r="I9" s="4" t="s">
        <v>69</v>
      </c>
      <c r="J9" s="4">
        <v>3</v>
      </c>
      <c r="K9" s="4">
        <v>3</v>
      </c>
      <c r="L9" s="4" t="s">
        <v>69</v>
      </c>
      <c r="M9" s="13">
        <f t="shared" si="1"/>
        <v>46314</v>
      </c>
      <c r="N9" s="13">
        <f>IF(B9="","",IF(B10="",Setup!$B$12,WORKDAY(M10,-1)))</f>
        <v>46316</v>
      </c>
      <c r="O9" s="11" t="str">
        <f t="shared" si="2"/>
        <v>No</v>
      </c>
      <c r="P9" s="10">
        <f t="shared" si="3"/>
        <v>6</v>
      </c>
      <c r="Q9" s="11" t="str">
        <f t="shared" si="4"/>
        <v>Low</v>
      </c>
      <c r="R9" s="11" t="str">
        <f t="shared" ca="1" si="5"/>
        <v>Not started yet</v>
      </c>
    </row>
    <row r="10" spans="1:18" x14ac:dyDescent="0.25">
      <c r="A10" s="11">
        <f t="shared" si="0"/>
        <v>6</v>
      </c>
      <c r="B10" s="4" t="s">
        <v>85</v>
      </c>
      <c r="C10" s="4" t="s">
        <v>70</v>
      </c>
      <c r="D10" s="4" t="s">
        <v>84</v>
      </c>
      <c r="E10" s="4" t="s">
        <v>83</v>
      </c>
      <c r="F10" s="4" t="s">
        <v>70</v>
      </c>
      <c r="G10" s="4"/>
      <c r="H10" s="4" t="s">
        <v>69</v>
      </c>
      <c r="I10" s="4" t="s">
        <v>69</v>
      </c>
      <c r="J10" s="4">
        <v>1</v>
      </c>
      <c r="K10" s="4">
        <v>3</v>
      </c>
      <c r="L10" s="4" t="s">
        <v>69</v>
      </c>
      <c r="M10" s="13">
        <f t="shared" si="1"/>
        <v>46317</v>
      </c>
      <c r="N10" s="13">
        <f>IF(B10="","",IF(B11="",Setup!$B$12,WORKDAY(M11,-1)))</f>
        <v>46317</v>
      </c>
      <c r="O10" s="11" t="str">
        <f t="shared" si="2"/>
        <v>YES</v>
      </c>
      <c r="P10" s="10">
        <f t="shared" si="3"/>
        <v>15</v>
      </c>
      <c r="Q10" s="11" t="str">
        <f t="shared" si="4"/>
        <v>High</v>
      </c>
      <c r="R10" s="11" t="str">
        <f t="shared" ca="1" si="5"/>
        <v>Not started yet</v>
      </c>
    </row>
    <row r="11" spans="1:18" ht="25.5" x14ac:dyDescent="0.25">
      <c r="A11" s="11">
        <f t="shared" si="0"/>
        <v>7</v>
      </c>
      <c r="B11" s="4" t="s">
        <v>82</v>
      </c>
      <c r="C11" s="4" t="s">
        <v>81</v>
      </c>
      <c r="D11" s="4" t="s">
        <v>80</v>
      </c>
      <c r="E11" s="4" t="s">
        <v>77</v>
      </c>
      <c r="F11" s="4" t="s">
        <v>76</v>
      </c>
      <c r="G11" s="4" t="s">
        <v>79</v>
      </c>
      <c r="H11" s="4" t="s">
        <v>74</v>
      </c>
      <c r="I11" s="4" t="s">
        <v>74</v>
      </c>
      <c r="J11" s="4">
        <v>2</v>
      </c>
      <c r="K11" s="4">
        <v>3</v>
      </c>
      <c r="L11" s="4" t="s">
        <v>69</v>
      </c>
      <c r="M11" s="13">
        <f t="shared" si="1"/>
        <v>46318</v>
      </c>
      <c r="N11" s="13">
        <f>IF(B11="","",IF(B12="",Setup!$B$12,WORKDAY(M12,-1)))</f>
        <v>46321</v>
      </c>
      <c r="O11" s="11" t="str">
        <f t="shared" si="2"/>
        <v>No</v>
      </c>
      <c r="P11" s="10">
        <f t="shared" si="3"/>
        <v>3</v>
      </c>
      <c r="Q11" s="11" t="str">
        <f t="shared" si="4"/>
        <v>Low</v>
      </c>
      <c r="R11" s="11" t="str">
        <f t="shared" ca="1" si="5"/>
        <v>Not started yet</v>
      </c>
    </row>
    <row r="12" spans="1:18" x14ac:dyDescent="0.25">
      <c r="A12" s="11">
        <f t="shared" si="0"/>
        <v>8</v>
      </c>
      <c r="B12" s="4" t="s">
        <v>78</v>
      </c>
      <c r="C12" s="4" t="s">
        <v>76</v>
      </c>
      <c r="D12" s="4" t="s">
        <v>77</v>
      </c>
      <c r="E12" s="4" t="s">
        <v>72</v>
      </c>
      <c r="F12" s="4" t="s">
        <v>76</v>
      </c>
      <c r="G12" s="4" t="s">
        <v>75</v>
      </c>
      <c r="H12" s="4" t="s">
        <v>69</v>
      </c>
      <c r="I12" s="4" t="s">
        <v>74</v>
      </c>
      <c r="J12" s="4">
        <v>1</v>
      </c>
      <c r="K12" s="4">
        <v>4</v>
      </c>
      <c r="L12" s="4" t="s">
        <v>69</v>
      </c>
      <c r="M12" s="13">
        <f t="shared" si="1"/>
        <v>46322</v>
      </c>
      <c r="N12" s="13">
        <f>IF(B12="","",IF(B13="",Setup!$B$12,WORKDAY(M13,-1)))</f>
        <v>46322</v>
      </c>
      <c r="O12" s="11" t="str">
        <f t="shared" si="2"/>
        <v>YES</v>
      </c>
      <c r="P12" s="10">
        <f t="shared" si="3"/>
        <v>12</v>
      </c>
      <c r="Q12" s="11" t="str">
        <f t="shared" si="4"/>
        <v>Medium</v>
      </c>
      <c r="R12" s="11" t="str">
        <f t="shared" ca="1" si="5"/>
        <v>Not started yet</v>
      </c>
    </row>
    <row r="13" spans="1:18" x14ac:dyDescent="0.25">
      <c r="A13" s="11">
        <f t="shared" si="0"/>
        <v>9</v>
      </c>
      <c r="B13" s="4" t="s">
        <v>73</v>
      </c>
      <c r="C13" s="4" t="s">
        <v>70</v>
      </c>
      <c r="D13" s="4" t="s">
        <v>72</v>
      </c>
      <c r="E13" s="4" t="s">
        <v>71</v>
      </c>
      <c r="F13" s="4" t="s">
        <v>70</v>
      </c>
      <c r="G13" s="4"/>
      <c r="H13" s="4" t="s">
        <v>69</v>
      </c>
      <c r="I13" s="4" t="s">
        <v>69</v>
      </c>
      <c r="J13" s="4">
        <v>1</v>
      </c>
      <c r="K13" s="4">
        <v>5</v>
      </c>
      <c r="L13" s="4" t="s">
        <v>69</v>
      </c>
      <c r="M13" s="13">
        <f t="shared" si="1"/>
        <v>46323</v>
      </c>
      <c r="N13" s="13">
        <f>IF(B13="","",IF(B14="",Setup!$B$12,WORKDAY(M14,-1)))</f>
        <v>46323</v>
      </c>
      <c r="O13" s="11" t="str">
        <f t="shared" si="2"/>
        <v>YES</v>
      </c>
      <c r="P13" s="10">
        <f t="shared" si="3"/>
        <v>25</v>
      </c>
      <c r="Q13" s="11" t="str">
        <f t="shared" si="4"/>
        <v>High</v>
      </c>
      <c r="R13" s="11" t="str">
        <f t="shared" ca="1" si="5"/>
        <v>Not started yet</v>
      </c>
    </row>
    <row r="14" spans="1:18" x14ac:dyDescent="0.25">
      <c r="A14" s="11" t="str">
        <f t="shared" si="0"/>
        <v/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3" t="str">
        <f t="shared" si="1"/>
        <v/>
      </c>
      <c r="N14" s="13" t="str">
        <f>IF(B14="","",IF(B15="",Setup!$B$12,WORKDAY(M15,-1)))</f>
        <v/>
      </c>
      <c r="O14" s="11" t="str">
        <f t="shared" si="2"/>
        <v/>
      </c>
      <c r="P14" s="10" t="str">
        <f t="shared" si="3"/>
        <v/>
      </c>
      <c r="Q14" s="11" t="str">
        <f t="shared" si="4"/>
        <v/>
      </c>
      <c r="R14" s="11" t="str">
        <f t="shared" ca="1" si="5"/>
        <v/>
      </c>
    </row>
    <row r="15" spans="1:18" x14ac:dyDescent="0.25">
      <c r="A15" s="11" t="str">
        <f t="shared" si="0"/>
        <v/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13" t="str">
        <f t="shared" si="1"/>
        <v/>
      </c>
      <c r="N15" s="13" t="str">
        <f>IF(B15="","",IF(B16="",Setup!$B$12,WORKDAY(M16,-1)))</f>
        <v/>
      </c>
      <c r="O15" s="11" t="str">
        <f t="shared" si="2"/>
        <v/>
      </c>
      <c r="P15" s="10" t="str">
        <f t="shared" si="3"/>
        <v/>
      </c>
      <c r="Q15" s="11" t="str">
        <f t="shared" si="4"/>
        <v/>
      </c>
      <c r="R15" s="11" t="str">
        <f t="shared" ca="1" si="5"/>
        <v/>
      </c>
    </row>
    <row r="16" spans="1:18" x14ac:dyDescent="0.25">
      <c r="A16" s="11" t="str">
        <f t="shared" si="0"/>
        <v/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13" t="str">
        <f t="shared" si="1"/>
        <v/>
      </c>
      <c r="N16" s="13" t="str">
        <f>IF(B16="","",IF(B17="",Setup!$B$12,WORKDAY(M17,-1)))</f>
        <v/>
      </c>
      <c r="O16" s="11" t="str">
        <f t="shared" si="2"/>
        <v/>
      </c>
      <c r="P16" s="10" t="str">
        <f t="shared" si="3"/>
        <v/>
      </c>
      <c r="Q16" s="11" t="str">
        <f t="shared" si="4"/>
        <v/>
      </c>
      <c r="R16" s="11" t="str">
        <f t="shared" ca="1" si="5"/>
        <v/>
      </c>
    </row>
    <row r="17" spans="1:18" x14ac:dyDescent="0.25">
      <c r="A17" s="11" t="str">
        <f t="shared" si="0"/>
        <v/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13" t="str">
        <f t="shared" si="1"/>
        <v/>
      </c>
      <c r="N17" s="13" t="str">
        <f>IF(B17="","",IF(B18="",Setup!$B$12,WORKDAY(M18,-1)))</f>
        <v/>
      </c>
      <c r="O17" s="11" t="str">
        <f t="shared" si="2"/>
        <v/>
      </c>
      <c r="P17" s="10" t="str">
        <f t="shared" si="3"/>
        <v/>
      </c>
      <c r="Q17" s="11" t="str">
        <f t="shared" si="4"/>
        <v/>
      </c>
      <c r="R17" s="11" t="str">
        <f t="shared" ca="1" si="5"/>
        <v/>
      </c>
    </row>
    <row r="18" spans="1:18" x14ac:dyDescent="0.25">
      <c r="A18" s="11" t="str">
        <f t="shared" si="0"/>
        <v/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13" t="str">
        <f t="shared" si="1"/>
        <v/>
      </c>
      <c r="N18" s="13" t="str">
        <f>IF(B18="","",IF(B19="",Setup!$B$12,WORKDAY(M19,-1)))</f>
        <v/>
      </c>
      <c r="O18" s="11" t="str">
        <f t="shared" si="2"/>
        <v/>
      </c>
      <c r="P18" s="10" t="str">
        <f t="shared" si="3"/>
        <v/>
      </c>
      <c r="Q18" s="11" t="str">
        <f t="shared" si="4"/>
        <v/>
      </c>
      <c r="R18" s="11" t="str">
        <f t="shared" ca="1" si="5"/>
        <v/>
      </c>
    </row>
    <row r="19" spans="1:18" x14ac:dyDescent="0.25">
      <c r="A19" s="11" t="str">
        <f t="shared" si="0"/>
        <v/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13" t="str">
        <f t="shared" si="1"/>
        <v/>
      </c>
      <c r="N19" s="13" t="str">
        <f>IF(B19="","",IF(B20="",Setup!$B$12,WORKDAY(M20,-1)))</f>
        <v/>
      </c>
      <c r="O19" s="11" t="str">
        <f t="shared" si="2"/>
        <v/>
      </c>
      <c r="P19" s="10" t="str">
        <f t="shared" si="3"/>
        <v/>
      </c>
      <c r="Q19" s="11" t="str">
        <f t="shared" si="4"/>
        <v/>
      </c>
      <c r="R19" s="11" t="str">
        <f t="shared" ca="1" si="5"/>
        <v/>
      </c>
    </row>
    <row r="20" spans="1:18" x14ac:dyDescent="0.25">
      <c r="A20" s="11" t="str">
        <f t="shared" si="0"/>
        <v/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13" t="str">
        <f t="shared" si="1"/>
        <v/>
      </c>
      <c r="N20" s="13" t="str">
        <f>IF(B20="","",IF(B21="",Setup!$B$12,WORKDAY(M21,-1)))</f>
        <v/>
      </c>
      <c r="O20" s="11" t="str">
        <f t="shared" si="2"/>
        <v/>
      </c>
      <c r="P20" s="10" t="str">
        <f t="shared" si="3"/>
        <v/>
      </c>
      <c r="Q20" s="11" t="str">
        <f t="shared" si="4"/>
        <v/>
      </c>
      <c r="R20" s="11" t="str">
        <f t="shared" ca="1" si="5"/>
        <v/>
      </c>
    </row>
    <row r="21" spans="1:18" x14ac:dyDescent="0.25">
      <c r="A21" s="11" t="str">
        <f t="shared" si="0"/>
        <v/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13" t="str">
        <f t="shared" si="1"/>
        <v/>
      </c>
      <c r="N21" s="13" t="str">
        <f>IF(B21="","",IF(B22="",Setup!$B$12,WORKDAY(M22,-1)))</f>
        <v/>
      </c>
      <c r="O21" s="11" t="str">
        <f t="shared" si="2"/>
        <v/>
      </c>
      <c r="P21" s="10" t="str">
        <f t="shared" si="3"/>
        <v/>
      </c>
      <c r="Q21" s="11" t="str">
        <f t="shared" si="4"/>
        <v/>
      </c>
      <c r="R21" s="11" t="str">
        <f t="shared" ca="1" si="5"/>
        <v/>
      </c>
    </row>
    <row r="22" spans="1:18" x14ac:dyDescent="0.25">
      <c r="A22" s="11" t="str">
        <f t="shared" si="0"/>
        <v/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13" t="str">
        <f t="shared" si="1"/>
        <v/>
      </c>
      <c r="N22" s="13" t="str">
        <f>IF(B22="","",IF(B23="",Setup!$B$12,WORKDAY(M23,-1)))</f>
        <v/>
      </c>
      <c r="O22" s="11" t="str">
        <f t="shared" si="2"/>
        <v/>
      </c>
      <c r="P22" s="10" t="str">
        <f t="shared" si="3"/>
        <v/>
      </c>
      <c r="Q22" s="11" t="str">
        <f t="shared" si="4"/>
        <v/>
      </c>
      <c r="R22" s="11" t="str">
        <f t="shared" ca="1" si="5"/>
        <v/>
      </c>
    </row>
    <row r="23" spans="1:18" x14ac:dyDescent="0.25">
      <c r="A23" s="11" t="str">
        <f t="shared" si="0"/>
        <v/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13" t="str">
        <f t="shared" si="1"/>
        <v/>
      </c>
      <c r="N23" s="13" t="str">
        <f>IF(B23="","",IF(B24="",Setup!$B$12,WORKDAY(M24,-1)))</f>
        <v/>
      </c>
      <c r="O23" s="11" t="str">
        <f t="shared" si="2"/>
        <v/>
      </c>
      <c r="P23" s="10" t="str">
        <f t="shared" si="3"/>
        <v/>
      </c>
      <c r="Q23" s="11" t="str">
        <f t="shared" si="4"/>
        <v/>
      </c>
      <c r="R23" s="11" t="str">
        <f t="shared" ca="1" si="5"/>
        <v/>
      </c>
    </row>
    <row r="24" spans="1:18" x14ac:dyDescent="0.25">
      <c r="A24" s="11" t="str">
        <f t="shared" si="0"/>
        <v/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13" t="str">
        <f t="shared" si="1"/>
        <v/>
      </c>
      <c r="N24" s="13" t="str">
        <f>IF(B24="","",IF(B25="",Setup!$B$12,WORKDAY(M25,-1)))</f>
        <v/>
      </c>
      <c r="O24" s="11" t="str">
        <f t="shared" si="2"/>
        <v/>
      </c>
      <c r="P24" s="10" t="str">
        <f t="shared" si="3"/>
        <v/>
      </c>
      <c r="Q24" s="11" t="str">
        <f t="shared" si="4"/>
        <v/>
      </c>
      <c r="R24" s="11" t="str">
        <f t="shared" ca="1" si="5"/>
        <v/>
      </c>
    </row>
  </sheetData>
  <conditionalFormatting sqref="O5:O24">
    <cfRule type="cellIs" dxfId="9" priority="7" operator="equal">
      <formula>"YES"</formula>
    </cfRule>
  </conditionalFormatting>
  <conditionalFormatting sqref="Q5:Q24">
    <cfRule type="cellIs" dxfId="8" priority="1" operator="equal">
      <formula>"High"</formula>
    </cfRule>
    <cfRule type="cellIs" dxfId="7" priority="2" operator="equal">
      <formula>"Medium"</formula>
    </cfRule>
    <cfRule type="cellIs" dxfId="6" priority="3" operator="equal">
      <formula>"Low"</formula>
    </cfRule>
  </conditionalFormatting>
  <conditionalFormatting sqref="R5:R24">
    <cfRule type="cellIs" dxfId="5" priority="4" operator="equal">
      <formula>"Late"</formula>
    </cfRule>
    <cfRule type="cellIs" dxfId="4" priority="5" operator="equal">
      <formula>"Should be underway"</formula>
    </cfRule>
    <cfRule type="cellIs" dxfId="3" priority="6" operator="equal">
      <formula>"Done"</formula>
    </cfRule>
  </conditionalFormatting>
  <dataValidations count="3">
    <dataValidation type="whole" allowBlank="1" showErrorMessage="1" error="Enter a whole number from 1 to 60." sqref="J5:J24" xr:uid="{00000000-0002-0000-0300-000002000000}">
      <formula1>1</formula1>
      <formula2>60</formula2>
    </dataValidation>
    <dataValidation type="whole" allowBlank="1" showErrorMessage="1" error="Enter a whole number from 1 to 5." sqref="K5:K24" xr:uid="{00000000-0002-0000-0300-000001000000}">
      <formula1>1</formula1>
      <formula2>5</formula2>
    </dataValidation>
    <dataValidation type="list" allowBlank="1" sqref="H5:I24 L5:L24" xr:uid="{00000000-0002-0000-0300-000000000000}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75C6F-866B-4E5F-AA4E-3B8C04C4D562}">
  <sheetPr>
    <tabColor rgb="FFE07A34"/>
  </sheetPr>
  <dimension ref="A1:F24"/>
  <sheetViews>
    <sheetView showGridLines="0" workbookViewId="0"/>
  </sheetViews>
  <sheetFormatPr defaultRowHeight="15" x14ac:dyDescent="0.25"/>
  <cols>
    <col min="1" max="1" width="6" customWidth="1"/>
    <col min="2" max="2" width="24" customWidth="1"/>
    <col min="3" max="3" width="28" customWidth="1"/>
    <col min="4" max="4" width="38" customWidth="1"/>
    <col min="5" max="5" width="26" customWidth="1"/>
    <col min="6" max="6" width="24" customWidth="1"/>
  </cols>
  <sheetData>
    <row r="1" spans="1:6" ht="23.25" x14ac:dyDescent="0.35">
      <c r="A1" s="7" t="s">
        <v>14</v>
      </c>
    </row>
    <row r="2" spans="1:6" x14ac:dyDescent="0.25">
      <c r="A2" s="1" t="s">
        <v>128</v>
      </c>
    </row>
    <row r="3" spans="1:6" x14ac:dyDescent="0.25">
      <c r="A3" s="19" t="str">
        <f>Setup!B4&amp;" for "&amp;Setup!B5</f>
        <v>Quarterly Performance Report for Example State Agency</v>
      </c>
      <c r="B3" s="20"/>
      <c r="C3" s="20"/>
      <c r="D3" s="20"/>
      <c r="E3" s="20"/>
      <c r="F3" s="21"/>
    </row>
    <row r="4" spans="1:6" ht="56.1" customHeight="1" x14ac:dyDescent="0.25">
      <c r="A4" s="16" t="s">
        <v>121</v>
      </c>
      <c r="B4" s="16" t="s">
        <v>127</v>
      </c>
      <c r="C4" s="16" t="s">
        <v>126</v>
      </c>
      <c r="D4" s="16" t="s">
        <v>125</v>
      </c>
      <c r="E4" s="16" t="s">
        <v>124</v>
      </c>
      <c r="F4" s="16" t="s">
        <v>123</v>
      </c>
    </row>
    <row r="5" spans="1:6" ht="25.5" x14ac:dyDescent="0.25">
      <c r="A5" s="11">
        <f>Steps!A5</f>
        <v>1</v>
      </c>
      <c r="B5" s="11" t="str">
        <f>IF(Steps!$B5="","",Steps!C5)</f>
        <v>Program staff</v>
      </c>
      <c r="C5" s="11" t="str">
        <f>IF(Steps!$B5="","",Steps!D5)</f>
        <v>Client service records</v>
      </c>
      <c r="D5" s="11" t="str">
        <f>IF(Steps!$B5="","",Steps!B5)</f>
        <v>Pull service counts from the case management system</v>
      </c>
      <c r="E5" s="11" t="str">
        <f>IF(Steps!$B5="","",Steps!E5)</f>
        <v>Service count export</v>
      </c>
      <c r="F5" s="11" t="str">
        <f>IF(Steps!$B5="","",IF(Steps!$B6="",Setup!$B$5,Steps!F6))</f>
        <v>Program Director</v>
      </c>
    </row>
    <row r="6" spans="1:6" x14ac:dyDescent="0.25">
      <c r="A6" s="11">
        <f>Steps!A6</f>
        <v>2</v>
      </c>
      <c r="B6" s="11" t="str">
        <f>IF(Steps!$B6="","",Steps!C6)</f>
        <v>Program staff</v>
      </c>
      <c r="C6" s="11" t="str">
        <f>IF(Steps!$B6="","",Steps!D6)</f>
        <v>Completed surveys</v>
      </c>
      <c r="D6" s="11" t="str">
        <f>IF(Steps!$B6="","",Steps!B6)</f>
        <v>Collect outcome survey results</v>
      </c>
      <c r="E6" s="11" t="str">
        <f>IF(Steps!$B6="","",Steps!E6)</f>
        <v>Outcome summary</v>
      </c>
      <c r="F6" s="11" t="str">
        <f>IF(Steps!$B6="","",IF(Steps!$B7="",Setup!$B$5,Steps!F7))</f>
        <v>Finance Manager</v>
      </c>
    </row>
    <row r="7" spans="1:6" x14ac:dyDescent="0.25">
      <c r="A7" s="11">
        <f>Steps!A7</f>
        <v>3</v>
      </c>
      <c r="B7" s="11" t="str">
        <f>IF(Steps!$B7="","",Steps!C7)</f>
        <v>Finance</v>
      </c>
      <c r="C7" s="11" t="str">
        <f>IF(Steps!$B7="","",Steps!D7)</f>
        <v>General ledger and receipts</v>
      </c>
      <c r="D7" s="11" t="str">
        <f>IF(Steps!$B7="","",Steps!B7)</f>
        <v>Reconcile spending to the grant budget</v>
      </c>
      <c r="E7" s="11" t="str">
        <f>IF(Steps!$B7="","",Steps!E7)</f>
        <v>Budget vs. actual</v>
      </c>
      <c r="F7" s="11" t="str">
        <f>IF(Steps!$B7="","",IF(Steps!$B8="",Setup!$B$5,Steps!F8))</f>
        <v>Data Coordinator</v>
      </c>
    </row>
    <row r="8" spans="1:6" ht="25.5" x14ac:dyDescent="0.25">
      <c r="A8" s="11">
        <f>Steps!A8</f>
        <v>4</v>
      </c>
      <c r="B8" s="11" t="str">
        <f>IF(Steps!$B8="","",Steps!C8)</f>
        <v>Data Coordinator</v>
      </c>
      <c r="C8" s="11" t="str">
        <f>IF(Steps!$B8="","",Steps!D8)</f>
        <v>Service export and outcome summary</v>
      </c>
      <c r="D8" s="11" t="str">
        <f>IF(Steps!$B8="","",Steps!B8)</f>
        <v>Clean and check the data</v>
      </c>
      <c r="E8" s="11" t="str">
        <f>IF(Steps!$B8="","",Steps!E8)</f>
        <v>Verified data set</v>
      </c>
      <c r="F8" s="11" t="str">
        <f>IF(Steps!$B8="","",IF(Steps!$B9="",Setup!$B$5,Steps!F9))</f>
        <v>Program Director</v>
      </c>
    </row>
    <row r="9" spans="1:6" ht="25.5" x14ac:dyDescent="0.25">
      <c r="A9" s="11">
        <f>Steps!A9</f>
        <v>5</v>
      </c>
      <c r="B9" s="11" t="str">
        <f>IF(Steps!$B9="","",Steps!C9)</f>
        <v>Program leads</v>
      </c>
      <c r="C9" s="11" t="str">
        <f>IF(Steps!$B9="","",Steps!D9)</f>
        <v>Verified data and program highlights</v>
      </c>
      <c r="D9" s="11" t="str">
        <f>IF(Steps!$B9="","",Steps!B9)</f>
        <v>Draft the narrative</v>
      </c>
      <c r="E9" s="11" t="str">
        <f>IF(Steps!$B9="","",Steps!E9)</f>
        <v>Draft narrative</v>
      </c>
      <c r="F9" s="11" t="str">
        <f>IF(Steps!$B9="","",IF(Steps!$B10="",Setup!$B$5,Steps!F10))</f>
        <v>Data Coordinator</v>
      </c>
    </row>
    <row r="10" spans="1:6" x14ac:dyDescent="0.25">
      <c r="A10" s="11">
        <f>Steps!A10</f>
        <v>6</v>
      </c>
      <c r="B10" s="11" t="str">
        <f>IF(Steps!$B10="","",Steps!C10)</f>
        <v>Data Coordinator</v>
      </c>
      <c r="C10" s="11" t="str">
        <f>IF(Steps!$B10="","",Steps!D10)</f>
        <v>Verified data set</v>
      </c>
      <c r="D10" s="11" t="str">
        <f>IF(Steps!$B10="","",Steps!B10)</f>
        <v>Build tables and charts</v>
      </c>
      <c r="E10" s="11" t="str">
        <f>IF(Steps!$B10="","",Steps!E10)</f>
        <v>Report tables</v>
      </c>
      <c r="F10" s="11" t="str">
        <f>IF(Steps!$B10="","",IF(Steps!$B11="",Setup!$B$5,Steps!F11))</f>
        <v>Executive Director</v>
      </c>
    </row>
    <row r="11" spans="1:6" x14ac:dyDescent="0.25">
      <c r="A11" s="11">
        <f>Steps!A11</f>
        <v>7</v>
      </c>
      <c r="B11" s="11" t="str">
        <f>IF(Steps!$B11="","",Steps!C11)</f>
        <v>Leadership team</v>
      </c>
      <c r="C11" s="11" t="str">
        <f>IF(Steps!$B11="","",Steps!D11)</f>
        <v>Draft report</v>
      </c>
      <c r="D11" s="11" t="str">
        <f>IF(Steps!$B11="","",Steps!B11)</f>
        <v>Internal review</v>
      </c>
      <c r="E11" s="11" t="str">
        <f>IF(Steps!$B11="","",Steps!E11)</f>
        <v>Review comments</v>
      </c>
      <c r="F11" s="11" t="str">
        <f>IF(Steps!$B11="","",IF(Steps!$B12="",Setup!$B$5,Steps!F12))</f>
        <v>Executive Director</v>
      </c>
    </row>
    <row r="12" spans="1:6" x14ac:dyDescent="0.25">
      <c r="A12" s="11">
        <f>Steps!A12</f>
        <v>8</v>
      </c>
      <c r="B12" s="11" t="str">
        <f>IF(Steps!$B12="","",Steps!C12)</f>
        <v>Executive Director</v>
      </c>
      <c r="C12" s="11" t="str">
        <f>IF(Steps!$B12="","",Steps!D12)</f>
        <v>Review comments</v>
      </c>
      <c r="D12" s="11" t="str">
        <f>IF(Steps!$B12="","",Steps!B12)</f>
        <v>Final edits and sign-off</v>
      </c>
      <c r="E12" s="11" t="str">
        <f>IF(Steps!$B12="","",Steps!E12)</f>
        <v>Signed report</v>
      </c>
      <c r="F12" s="11" t="str">
        <f>IF(Steps!$B12="","",IF(Steps!$B13="",Setup!$B$5,Steps!F13))</f>
        <v>Data Coordinator</v>
      </c>
    </row>
    <row r="13" spans="1:6" x14ac:dyDescent="0.25">
      <c r="A13" s="11">
        <f>Steps!A13</f>
        <v>9</v>
      </c>
      <c r="B13" s="11" t="str">
        <f>IF(Steps!$B13="","",Steps!C13)</f>
        <v>Data Coordinator</v>
      </c>
      <c r="C13" s="11" t="str">
        <f>IF(Steps!$B13="","",Steps!D13)</f>
        <v>Signed report</v>
      </c>
      <c r="D13" s="11" t="str">
        <f>IF(Steps!$B13="","",Steps!B13)</f>
        <v>Submit in the funder portal</v>
      </c>
      <c r="E13" s="11" t="str">
        <f>IF(Steps!$B13="","",Steps!E13)</f>
        <v>Submission confirmation</v>
      </c>
      <c r="F13" s="11" t="str">
        <f>IF(Steps!$B13="","",IF(Steps!$B14="",Setup!$B$5,Steps!F14))</f>
        <v>Example State Agency</v>
      </c>
    </row>
    <row r="14" spans="1:6" x14ac:dyDescent="0.25">
      <c r="A14" s="11" t="str">
        <f>Steps!A14</f>
        <v/>
      </c>
      <c r="B14" s="11" t="str">
        <f>IF(Steps!$B14="","",Steps!C14)</f>
        <v/>
      </c>
      <c r="C14" s="11" t="str">
        <f>IF(Steps!$B14="","",Steps!D14)</f>
        <v/>
      </c>
      <c r="D14" s="11" t="str">
        <f>IF(Steps!$B14="","",Steps!B14)</f>
        <v/>
      </c>
      <c r="E14" s="11" t="str">
        <f>IF(Steps!$B14="","",Steps!E14)</f>
        <v/>
      </c>
      <c r="F14" s="11" t="str">
        <f>IF(Steps!$B14="","",IF(Steps!$B15="",Setup!$B$5,Steps!F15))</f>
        <v/>
      </c>
    </row>
    <row r="15" spans="1:6" x14ac:dyDescent="0.25">
      <c r="A15" s="11" t="str">
        <f>Steps!A15</f>
        <v/>
      </c>
      <c r="B15" s="11" t="str">
        <f>IF(Steps!$B15="","",Steps!C15)</f>
        <v/>
      </c>
      <c r="C15" s="11" t="str">
        <f>IF(Steps!$B15="","",Steps!D15)</f>
        <v/>
      </c>
      <c r="D15" s="11" t="str">
        <f>IF(Steps!$B15="","",Steps!B15)</f>
        <v/>
      </c>
      <c r="E15" s="11" t="str">
        <f>IF(Steps!$B15="","",Steps!E15)</f>
        <v/>
      </c>
      <c r="F15" s="11" t="str">
        <f>IF(Steps!$B15="","",IF(Steps!$B16="",Setup!$B$5,Steps!F16))</f>
        <v/>
      </c>
    </row>
    <row r="16" spans="1:6" x14ac:dyDescent="0.25">
      <c r="A16" s="11" t="str">
        <f>Steps!A16</f>
        <v/>
      </c>
      <c r="B16" s="11" t="str">
        <f>IF(Steps!$B16="","",Steps!C16)</f>
        <v/>
      </c>
      <c r="C16" s="11" t="str">
        <f>IF(Steps!$B16="","",Steps!D16)</f>
        <v/>
      </c>
      <c r="D16" s="11" t="str">
        <f>IF(Steps!$B16="","",Steps!B16)</f>
        <v/>
      </c>
      <c r="E16" s="11" t="str">
        <f>IF(Steps!$B16="","",Steps!E16)</f>
        <v/>
      </c>
      <c r="F16" s="11" t="str">
        <f>IF(Steps!$B16="","",IF(Steps!$B17="",Setup!$B$5,Steps!F17))</f>
        <v/>
      </c>
    </row>
    <row r="17" spans="1:6" x14ac:dyDescent="0.25">
      <c r="A17" s="11" t="str">
        <f>Steps!A17</f>
        <v/>
      </c>
      <c r="B17" s="11" t="str">
        <f>IF(Steps!$B17="","",Steps!C17)</f>
        <v/>
      </c>
      <c r="C17" s="11" t="str">
        <f>IF(Steps!$B17="","",Steps!D17)</f>
        <v/>
      </c>
      <c r="D17" s="11" t="str">
        <f>IF(Steps!$B17="","",Steps!B17)</f>
        <v/>
      </c>
      <c r="E17" s="11" t="str">
        <f>IF(Steps!$B17="","",Steps!E17)</f>
        <v/>
      </c>
      <c r="F17" s="11" t="str">
        <f>IF(Steps!$B17="","",IF(Steps!$B18="",Setup!$B$5,Steps!F18))</f>
        <v/>
      </c>
    </row>
    <row r="18" spans="1:6" x14ac:dyDescent="0.25">
      <c r="A18" s="11" t="str">
        <f>Steps!A18</f>
        <v/>
      </c>
      <c r="B18" s="11" t="str">
        <f>IF(Steps!$B18="","",Steps!C18)</f>
        <v/>
      </c>
      <c r="C18" s="11" t="str">
        <f>IF(Steps!$B18="","",Steps!D18)</f>
        <v/>
      </c>
      <c r="D18" s="11" t="str">
        <f>IF(Steps!$B18="","",Steps!B18)</f>
        <v/>
      </c>
      <c r="E18" s="11" t="str">
        <f>IF(Steps!$B18="","",Steps!E18)</f>
        <v/>
      </c>
      <c r="F18" s="11" t="str">
        <f>IF(Steps!$B18="","",IF(Steps!$B19="",Setup!$B$5,Steps!F19))</f>
        <v/>
      </c>
    </row>
    <row r="19" spans="1:6" x14ac:dyDescent="0.25">
      <c r="A19" s="11" t="str">
        <f>Steps!A19</f>
        <v/>
      </c>
      <c r="B19" s="11" t="str">
        <f>IF(Steps!$B19="","",Steps!C19)</f>
        <v/>
      </c>
      <c r="C19" s="11" t="str">
        <f>IF(Steps!$B19="","",Steps!D19)</f>
        <v/>
      </c>
      <c r="D19" s="11" t="str">
        <f>IF(Steps!$B19="","",Steps!B19)</f>
        <v/>
      </c>
      <c r="E19" s="11" t="str">
        <f>IF(Steps!$B19="","",Steps!E19)</f>
        <v/>
      </c>
      <c r="F19" s="11" t="str">
        <f>IF(Steps!$B19="","",IF(Steps!$B20="",Setup!$B$5,Steps!F20))</f>
        <v/>
      </c>
    </row>
    <row r="20" spans="1:6" x14ac:dyDescent="0.25">
      <c r="A20" s="11" t="str">
        <f>Steps!A20</f>
        <v/>
      </c>
      <c r="B20" s="11" t="str">
        <f>IF(Steps!$B20="","",Steps!C20)</f>
        <v/>
      </c>
      <c r="C20" s="11" t="str">
        <f>IF(Steps!$B20="","",Steps!D20)</f>
        <v/>
      </c>
      <c r="D20" s="11" t="str">
        <f>IF(Steps!$B20="","",Steps!B20)</f>
        <v/>
      </c>
      <c r="E20" s="11" t="str">
        <f>IF(Steps!$B20="","",Steps!E20)</f>
        <v/>
      </c>
      <c r="F20" s="11" t="str">
        <f>IF(Steps!$B20="","",IF(Steps!$B21="",Setup!$B$5,Steps!F21))</f>
        <v/>
      </c>
    </row>
    <row r="21" spans="1:6" x14ac:dyDescent="0.25">
      <c r="A21" s="11" t="str">
        <f>Steps!A21</f>
        <v/>
      </c>
      <c r="B21" s="11" t="str">
        <f>IF(Steps!$B21="","",Steps!C21)</f>
        <v/>
      </c>
      <c r="C21" s="11" t="str">
        <f>IF(Steps!$B21="","",Steps!D21)</f>
        <v/>
      </c>
      <c r="D21" s="11" t="str">
        <f>IF(Steps!$B21="","",Steps!B21)</f>
        <v/>
      </c>
      <c r="E21" s="11" t="str">
        <f>IF(Steps!$B21="","",Steps!E21)</f>
        <v/>
      </c>
      <c r="F21" s="11" t="str">
        <f>IF(Steps!$B21="","",IF(Steps!$B22="",Setup!$B$5,Steps!F22))</f>
        <v/>
      </c>
    </row>
    <row r="22" spans="1:6" x14ac:dyDescent="0.25">
      <c r="A22" s="11" t="str">
        <f>Steps!A22</f>
        <v/>
      </c>
      <c r="B22" s="11" t="str">
        <f>IF(Steps!$B22="","",Steps!C22)</f>
        <v/>
      </c>
      <c r="C22" s="11" t="str">
        <f>IF(Steps!$B22="","",Steps!D22)</f>
        <v/>
      </c>
      <c r="D22" s="11" t="str">
        <f>IF(Steps!$B22="","",Steps!B22)</f>
        <v/>
      </c>
      <c r="E22" s="11" t="str">
        <f>IF(Steps!$B22="","",Steps!E22)</f>
        <v/>
      </c>
      <c r="F22" s="11" t="str">
        <f>IF(Steps!$B22="","",IF(Steps!$B23="",Setup!$B$5,Steps!F23))</f>
        <v/>
      </c>
    </row>
    <row r="23" spans="1:6" x14ac:dyDescent="0.25">
      <c r="A23" s="11" t="str">
        <f>Steps!A23</f>
        <v/>
      </c>
      <c r="B23" s="11" t="str">
        <f>IF(Steps!$B23="","",Steps!C23)</f>
        <v/>
      </c>
      <c r="C23" s="11" t="str">
        <f>IF(Steps!$B23="","",Steps!D23)</f>
        <v/>
      </c>
      <c r="D23" s="11" t="str">
        <f>IF(Steps!$B23="","",Steps!B23)</f>
        <v/>
      </c>
      <c r="E23" s="11" t="str">
        <f>IF(Steps!$B23="","",Steps!E23)</f>
        <v/>
      </c>
      <c r="F23" s="11" t="str">
        <f>IF(Steps!$B23="","",IF(Steps!$B24="",Setup!$B$5,Steps!F24))</f>
        <v/>
      </c>
    </row>
    <row r="24" spans="1:6" x14ac:dyDescent="0.25">
      <c r="A24" s="11" t="str">
        <f>Steps!A24</f>
        <v/>
      </c>
      <c r="B24" s="11" t="str">
        <f>IF(Steps!$B24="","",Steps!C24)</f>
        <v/>
      </c>
      <c r="C24" s="11" t="str">
        <f>IF(Steps!$B24="","",Steps!D24)</f>
        <v/>
      </c>
      <c r="D24" s="11" t="str">
        <f>IF(Steps!$B24="","",Steps!B24)</f>
        <v/>
      </c>
      <c r="E24" s="11" t="str">
        <f>IF(Steps!$B24="","",Steps!E24)</f>
        <v/>
      </c>
      <c r="F24" s="11" t="str">
        <f>IF(Steps!$B24="","",IF(Steps!$B25="",Setup!$B$5,Steps!F25))</f>
        <v/>
      </c>
    </row>
  </sheetData>
  <mergeCells count="1">
    <mergeCell ref="A3:F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93D12-9302-4EA4-9471-B06B1DCB5E11}">
  <sheetPr>
    <tabColor rgb="FFE07A34"/>
  </sheetPr>
  <dimension ref="A1:G18"/>
  <sheetViews>
    <sheetView showGridLines="0" workbookViewId="0"/>
  </sheetViews>
  <sheetFormatPr defaultRowHeight="15" x14ac:dyDescent="0.25"/>
  <cols>
    <col min="1" max="1" width="26" customWidth="1"/>
    <col min="2" max="3" width="14" customWidth="1"/>
    <col min="4" max="4" width="16" customWidth="1"/>
    <col min="5" max="5" width="14" customWidth="1"/>
    <col min="6" max="7" width="18" customWidth="1"/>
  </cols>
  <sheetData>
    <row r="1" spans="1:7" ht="23.25" x14ac:dyDescent="0.35">
      <c r="A1" s="7" t="s">
        <v>12</v>
      </c>
    </row>
    <row r="2" spans="1:7" x14ac:dyDescent="0.25">
      <c r="A2" s="1" t="s">
        <v>137</v>
      </c>
    </row>
    <row r="4" spans="1:7" ht="56.1" customHeight="1" x14ac:dyDescent="0.25">
      <c r="A4" s="16" t="s">
        <v>136</v>
      </c>
      <c r="B4" s="16" t="s">
        <v>135</v>
      </c>
      <c r="C4" s="16" t="s">
        <v>134</v>
      </c>
      <c r="D4" s="16" t="s">
        <v>133</v>
      </c>
      <c r="E4" s="16" t="s">
        <v>132</v>
      </c>
      <c r="F4" s="16" t="s">
        <v>131</v>
      </c>
      <c r="G4" s="16" t="s">
        <v>130</v>
      </c>
    </row>
    <row r="5" spans="1:7" x14ac:dyDescent="0.25">
      <c r="A5" s="4" t="s">
        <v>70</v>
      </c>
      <c r="B5" s="11">
        <f>IF(A5="","",COUNTIF(Steps!$F$5:$F$24,A5))</f>
        <v>4</v>
      </c>
      <c r="C5" s="11">
        <f>IF(A5="","",COUNTIF(Steps!$G$5:$G$24,A5))</f>
        <v>1</v>
      </c>
      <c r="D5" s="11">
        <f>IF(A5="","",COUNTIFS(Steps!$F$5:$F$24,A5,Steps!$O$5:$O$24,"YES"))</f>
        <v>4</v>
      </c>
      <c r="E5" s="11">
        <f>IF(A5="","",SUMIF(Steps!$F$5:$F$24,A5,Steps!$J$5:$J$24))</f>
        <v>6</v>
      </c>
      <c r="F5" s="11">
        <f>IF(A5="","",COUNTIFS(Steps!$G$5:$G$24,A5,Steps!$H$5:$H$24,"Y"))</f>
        <v>1</v>
      </c>
      <c r="G5" s="11" t="str">
        <f t="shared" ref="G5:G16" si="0">IF(A5="","",IF(D5&gt;=2,"Key person risk",IF(D5=1,"Watch","OK")))</f>
        <v>Key person risk</v>
      </c>
    </row>
    <row r="6" spans="1:7" x14ac:dyDescent="0.25">
      <c r="A6" s="4" t="s">
        <v>86</v>
      </c>
      <c r="B6" s="11">
        <f>IF(A6="","",COUNTIF(Steps!$F$5:$F$24,A6))</f>
        <v>2</v>
      </c>
      <c r="C6" s="11">
        <f>IF(A6="","",COUNTIF(Steps!$G$5:$G$24,A6))</f>
        <v>0</v>
      </c>
      <c r="D6" s="11">
        <f>IF(A6="","",COUNTIFS(Steps!$F$5:$F$24,A6,Steps!$O$5:$O$24,"YES"))</f>
        <v>0</v>
      </c>
      <c r="E6" s="11">
        <f>IF(A6="","",SUMIF(Steps!$F$5:$F$24,A6,Steps!$J$5:$J$24))</f>
        <v>6</v>
      </c>
      <c r="F6" s="11">
        <f>IF(A6="","",COUNTIFS(Steps!$G$5:$G$24,A6,Steps!$H$5:$H$24,"Y"))</f>
        <v>0</v>
      </c>
      <c r="G6" s="11" t="str">
        <f t="shared" si="0"/>
        <v>OK</v>
      </c>
    </row>
    <row r="7" spans="1:7" x14ac:dyDescent="0.25">
      <c r="A7" s="4" t="s">
        <v>75</v>
      </c>
      <c r="B7" s="11">
        <f>IF(A7="","",COUNTIF(Steps!$F$5:$F$24,A7))</f>
        <v>1</v>
      </c>
      <c r="C7" s="11">
        <f>IF(A7="","",COUNTIF(Steps!$G$5:$G$24,A7))</f>
        <v>1</v>
      </c>
      <c r="D7" s="11">
        <f>IF(A7="","",COUNTIFS(Steps!$F$5:$F$24,A7,Steps!$O$5:$O$24,"YES"))</f>
        <v>1</v>
      </c>
      <c r="E7" s="11">
        <f>IF(A7="","",SUMIF(Steps!$F$5:$F$24,A7,Steps!$J$5:$J$24))</f>
        <v>3</v>
      </c>
      <c r="F7" s="11">
        <f>IF(A7="","",COUNTIFS(Steps!$G$5:$G$24,A7,Steps!$H$5:$H$24,"Y"))</f>
        <v>0</v>
      </c>
      <c r="G7" s="11" t="str">
        <f t="shared" si="0"/>
        <v>Watch</v>
      </c>
    </row>
    <row r="8" spans="1:7" x14ac:dyDescent="0.25">
      <c r="A8" s="4" t="s">
        <v>76</v>
      </c>
      <c r="B8" s="11">
        <f>IF(A8="","",COUNTIF(Steps!$F$5:$F$24,A8))</f>
        <v>2</v>
      </c>
      <c r="C8" s="11">
        <f>IF(A8="","",COUNTIF(Steps!$G$5:$G$24,A8))</f>
        <v>0</v>
      </c>
      <c r="D8" s="11">
        <f>IF(A8="","",COUNTIFS(Steps!$F$5:$F$24,A8,Steps!$O$5:$O$24,"YES"))</f>
        <v>1</v>
      </c>
      <c r="E8" s="11">
        <f>IF(A8="","",SUMIF(Steps!$F$5:$F$24,A8,Steps!$J$5:$J$24))</f>
        <v>3</v>
      </c>
      <c r="F8" s="11">
        <f>IF(A8="","",COUNTIFS(Steps!$G$5:$G$24,A8,Steps!$H$5:$H$24,"Y"))</f>
        <v>0</v>
      </c>
      <c r="G8" s="11" t="str">
        <f t="shared" si="0"/>
        <v>Watch</v>
      </c>
    </row>
    <row r="9" spans="1:7" x14ac:dyDescent="0.25">
      <c r="A9" s="4" t="s">
        <v>79</v>
      </c>
      <c r="B9" s="11">
        <f>IF(A9="","",COUNTIF(Steps!$F$5:$F$24,A9))</f>
        <v>0</v>
      </c>
      <c r="C9" s="11">
        <f>IF(A9="","",COUNTIF(Steps!$G$5:$G$24,A9))</f>
        <v>2</v>
      </c>
      <c r="D9" s="11">
        <f>IF(A9="","",COUNTIFS(Steps!$F$5:$F$24,A9,Steps!$O$5:$O$24,"YES"))</f>
        <v>0</v>
      </c>
      <c r="E9" s="11">
        <f>IF(A9="","",SUMIF(Steps!$F$5:$F$24,A9,Steps!$J$5:$J$24))</f>
        <v>0</v>
      </c>
      <c r="F9" s="11">
        <f>IF(A9="","",COUNTIFS(Steps!$G$5:$G$24,A9,Steps!$H$5:$H$24,"Y"))</f>
        <v>2</v>
      </c>
      <c r="G9" s="11" t="str">
        <f t="shared" si="0"/>
        <v>OK</v>
      </c>
    </row>
    <row r="10" spans="1:7" x14ac:dyDescent="0.25">
      <c r="A10" s="4"/>
      <c r="B10" s="11" t="str">
        <f>IF(A10="","",COUNTIF(Steps!$F$5:$F$24,A10))</f>
        <v/>
      </c>
      <c r="C10" s="11" t="str">
        <f>IF(A10="","",COUNTIF(Steps!$G$5:$G$24,A10))</f>
        <v/>
      </c>
      <c r="D10" s="11" t="str">
        <f>IF(A10="","",COUNTIFS(Steps!$F$5:$F$24,A10,Steps!$O$5:$O$24,"YES"))</f>
        <v/>
      </c>
      <c r="E10" s="11" t="str">
        <f>IF(A10="","",SUMIF(Steps!$F$5:$F$24,A10,Steps!$J$5:$J$24))</f>
        <v/>
      </c>
      <c r="F10" s="11" t="str">
        <f>IF(A10="","",COUNTIFS(Steps!$G$5:$G$24,A10,Steps!$H$5:$H$24,"Y"))</f>
        <v/>
      </c>
      <c r="G10" s="11" t="str">
        <f t="shared" si="0"/>
        <v/>
      </c>
    </row>
    <row r="11" spans="1:7" x14ac:dyDescent="0.25">
      <c r="A11" s="4"/>
      <c r="B11" s="11" t="str">
        <f>IF(A11="","",COUNTIF(Steps!$F$5:$F$24,A11))</f>
        <v/>
      </c>
      <c r="C11" s="11" t="str">
        <f>IF(A11="","",COUNTIF(Steps!$G$5:$G$24,A11))</f>
        <v/>
      </c>
      <c r="D11" s="11" t="str">
        <f>IF(A11="","",COUNTIFS(Steps!$F$5:$F$24,A11,Steps!$O$5:$O$24,"YES"))</f>
        <v/>
      </c>
      <c r="E11" s="11" t="str">
        <f>IF(A11="","",SUMIF(Steps!$F$5:$F$24,A11,Steps!$J$5:$J$24))</f>
        <v/>
      </c>
      <c r="F11" s="11" t="str">
        <f>IF(A11="","",COUNTIFS(Steps!$G$5:$G$24,A11,Steps!$H$5:$H$24,"Y"))</f>
        <v/>
      </c>
      <c r="G11" s="11" t="str">
        <f t="shared" si="0"/>
        <v/>
      </c>
    </row>
    <row r="12" spans="1:7" x14ac:dyDescent="0.25">
      <c r="A12" s="4"/>
      <c r="B12" s="11" t="str">
        <f>IF(A12="","",COUNTIF(Steps!$F$5:$F$24,A12))</f>
        <v/>
      </c>
      <c r="C12" s="11" t="str">
        <f>IF(A12="","",COUNTIF(Steps!$G$5:$G$24,A12))</f>
        <v/>
      </c>
      <c r="D12" s="11" t="str">
        <f>IF(A12="","",COUNTIFS(Steps!$F$5:$F$24,A12,Steps!$O$5:$O$24,"YES"))</f>
        <v/>
      </c>
      <c r="E12" s="11" t="str">
        <f>IF(A12="","",SUMIF(Steps!$F$5:$F$24,A12,Steps!$J$5:$J$24))</f>
        <v/>
      </c>
      <c r="F12" s="11" t="str">
        <f>IF(A12="","",COUNTIFS(Steps!$G$5:$G$24,A12,Steps!$H$5:$H$24,"Y"))</f>
        <v/>
      </c>
      <c r="G12" s="11" t="str">
        <f t="shared" si="0"/>
        <v/>
      </c>
    </row>
    <row r="13" spans="1:7" x14ac:dyDescent="0.25">
      <c r="A13" s="4"/>
      <c r="B13" s="11" t="str">
        <f>IF(A13="","",COUNTIF(Steps!$F$5:$F$24,A13))</f>
        <v/>
      </c>
      <c r="C13" s="11" t="str">
        <f>IF(A13="","",COUNTIF(Steps!$G$5:$G$24,A13))</f>
        <v/>
      </c>
      <c r="D13" s="11" t="str">
        <f>IF(A13="","",COUNTIFS(Steps!$F$5:$F$24,A13,Steps!$O$5:$O$24,"YES"))</f>
        <v/>
      </c>
      <c r="E13" s="11" t="str">
        <f>IF(A13="","",SUMIF(Steps!$F$5:$F$24,A13,Steps!$J$5:$J$24))</f>
        <v/>
      </c>
      <c r="F13" s="11" t="str">
        <f>IF(A13="","",COUNTIFS(Steps!$G$5:$G$24,A13,Steps!$H$5:$H$24,"Y"))</f>
        <v/>
      </c>
      <c r="G13" s="11" t="str">
        <f t="shared" si="0"/>
        <v/>
      </c>
    </row>
    <row r="14" spans="1:7" x14ac:dyDescent="0.25">
      <c r="A14" s="4"/>
      <c r="B14" s="11" t="str">
        <f>IF(A14="","",COUNTIF(Steps!$F$5:$F$24,A14))</f>
        <v/>
      </c>
      <c r="C14" s="11" t="str">
        <f>IF(A14="","",COUNTIF(Steps!$G$5:$G$24,A14))</f>
        <v/>
      </c>
      <c r="D14" s="11" t="str">
        <f>IF(A14="","",COUNTIFS(Steps!$F$5:$F$24,A14,Steps!$O$5:$O$24,"YES"))</f>
        <v/>
      </c>
      <c r="E14" s="11" t="str">
        <f>IF(A14="","",SUMIF(Steps!$F$5:$F$24,A14,Steps!$J$5:$J$24))</f>
        <v/>
      </c>
      <c r="F14" s="11" t="str">
        <f>IF(A14="","",COUNTIFS(Steps!$G$5:$G$24,A14,Steps!$H$5:$H$24,"Y"))</f>
        <v/>
      </c>
      <c r="G14" s="11" t="str">
        <f t="shared" si="0"/>
        <v/>
      </c>
    </row>
    <row r="15" spans="1:7" x14ac:dyDescent="0.25">
      <c r="A15" s="4"/>
      <c r="B15" s="11" t="str">
        <f>IF(A15="","",COUNTIF(Steps!$F$5:$F$24,A15))</f>
        <v/>
      </c>
      <c r="C15" s="11" t="str">
        <f>IF(A15="","",COUNTIF(Steps!$G$5:$G$24,A15))</f>
        <v/>
      </c>
      <c r="D15" s="11" t="str">
        <f>IF(A15="","",COUNTIFS(Steps!$F$5:$F$24,A15,Steps!$O$5:$O$24,"YES"))</f>
        <v/>
      </c>
      <c r="E15" s="11" t="str">
        <f>IF(A15="","",SUMIF(Steps!$F$5:$F$24,A15,Steps!$J$5:$J$24))</f>
        <v/>
      </c>
      <c r="F15" s="11" t="str">
        <f>IF(A15="","",COUNTIFS(Steps!$G$5:$G$24,A15,Steps!$H$5:$H$24,"Y"))</f>
        <v/>
      </c>
      <c r="G15" s="11" t="str">
        <f t="shared" si="0"/>
        <v/>
      </c>
    </row>
    <row r="16" spans="1:7" x14ac:dyDescent="0.25">
      <c r="A16" s="4"/>
      <c r="B16" s="11" t="str">
        <f>IF(A16="","",COUNTIF(Steps!$F$5:$F$24,A16))</f>
        <v/>
      </c>
      <c r="C16" s="11" t="str">
        <f>IF(A16="","",COUNTIF(Steps!$G$5:$G$24,A16))</f>
        <v/>
      </c>
      <c r="D16" s="11" t="str">
        <f>IF(A16="","",COUNTIFS(Steps!$F$5:$F$24,A16,Steps!$O$5:$O$24,"YES"))</f>
        <v/>
      </c>
      <c r="E16" s="11" t="str">
        <f>IF(A16="","",SUMIF(Steps!$F$5:$F$24,A16,Steps!$J$5:$J$24))</f>
        <v/>
      </c>
      <c r="F16" s="11" t="str">
        <f>IF(A16="","",COUNTIFS(Steps!$G$5:$G$24,A16,Steps!$H$5:$H$24,"Y"))</f>
        <v/>
      </c>
      <c r="G16" s="11" t="str">
        <f t="shared" si="0"/>
        <v/>
      </c>
    </row>
    <row r="18" spans="1:2" ht="25.5" x14ac:dyDescent="0.25">
      <c r="A18" s="6" t="s">
        <v>129</v>
      </c>
      <c r="B18" s="11">
        <f>SUMPRODUCT((Steps!$F$5:$F$24&lt;&gt;"")*(COUNTIF($A$5:$A$16,Steps!$F$5:$F$24)=0))</f>
        <v>0</v>
      </c>
    </row>
  </sheetData>
  <conditionalFormatting sqref="G5:G16">
    <cfRule type="cellIs" dxfId="2" priority="1" operator="equal">
      <formula>"Key person risk"</formula>
    </cfRule>
    <cfRule type="cellIs" dxfId="1" priority="2" operator="equal">
      <formula>"Watch"</formula>
    </cfRule>
    <cfRule type="cellIs" dxfId="0" priority="3" operator="equal">
      <formula>"OK"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0C10E-AC6B-40B7-A38A-8BE7F49C9B9C}">
  <sheetPr>
    <tabColor rgb="FFE07A34"/>
  </sheetPr>
  <dimension ref="A1:E45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6" customWidth="1"/>
    <col min="2" max="2" width="14" customWidth="1"/>
    <col min="3" max="3" width="44" customWidth="1"/>
    <col min="4" max="4" width="70" customWidth="1"/>
    <col min="5" max="5" width="40" customWidth="1"/>
  </cols>
  <sheetData>
    <row r="1" spans="1:5" ht="23.25" x14ac:dyDescent="0.35">
      <c r="A1" s="7" t="s">
        <v>8</v>
      </c>
    </row>
    <row r="2" spans="1:5" x14ac:dyDescent="0.25">
      <c r="A2" s="1" t="s">
        <v>264</v>
      </c>
    </row>
    <row r="4" spans="1:5" ht="56.1" customHeight="1" x14ac:dyDescent="0.25">
      <c r="A4" s="16" t="s">
        <v>263</v>
      </c>
      <c r="B4" s="16" t="s">
        <v>262</v>
      </c>
      <c r="C4" s="16" t="s">
        <v>261</v>
      </c>
      <c r="D4" s="16" t="s">
        <v>260</v>
      </c>
      <c r="E4" s="16" t="s">
        <v>259</v>
      </c>
    </row>
    <row r="5" spans="1:5" ht="25.5" x14ac:dyDescent="0.25">
      <c r="A5" s="17" t="s">
        <v>18</v>
      </c>
      <c r="B5" s="17" t="s">
        <v>167</v>
      </c>
      <c r="C5" s="17" t="s">
        <v>258</v>
      </c>
      <c r="D5" s="17" t="s">
        <v>257</v>
      </c>
      <c r="E5" s="17"/>
    </row>
    <row r="6" spans="1:5" ht="25.5" x14ac:dyDescent="0.25">
      <c r="A6" s="18" t="s">
        <v>18</v>
      </c>
      <c r="B6" s="18" t="s">
        <v>164</v>
      </c>
      <c r="C6" s="18" t="s">
        <v>256</v>
      </c>
      <c r="D6" s="18" t="s">
        <v>255</v>
      </c>
      <c r="E6" s="18"/>
    </row>
    <row r="7" spans="1:5" ht="38.25" x14ac:dyDescent="0.25">
      <c r="A7" s="17" t="s">
        <v>18</v>
      </c>
      <c r="B7" s="17" t="s">
        <v>161</v>
      </c>
      <c r="C7" s="17" t="s">
        <v>254</v>
      </c>
      <c r="D7" s="17" t="s">
        <v>253</v>
      </c>
      <c r="E7" s="17"/>
    </row>
    <row r="8" spans="1:5" ht="25.5" x14ac:dyDescent="0.25">
      <c r="A8" s="18" t="s">
        <v>18</v>
      </c>
      <c r="B8" s="18" t="s">
        <v>158</v>
      </c>
      <c r="C8" s="18" t="s">
        <v>252</v>
      </c>
      <c r="D8" s="18" t="s">
        <v>251</v>
      </c>
      <c r="E8" s="18"/>
    </row>
    <row r="9" spans="1:5" ht="38.25" x14ac:dyDescent="0.25">
      <c r="A9" s="17" t="s">
        <v>16</v>
      </c>
      <c r="B9" s="17" t="s">
        <v>226</v>
      </c>
      <c r="C9" s="17" t="s">
        <v>250</v>
      </c>
      <c r="D9" s="17" t="s">
        <v>249</v>
      </c>
      <c r="E9" s="17" t="s">
        <v>230</v>
      </c>
    </row>
    <row r="10" spans="1:5" ht="38.25" x14ac:dyDescent="0.25">
      <c r="A10" s="18" t="s">
        <v>16</v>
      </c>
      <c r="B10" s="18" t="s">
        <v>248</v>
      </c>
      <c r="C10" s="18" t="s">
        <v>247</v>
      </c>
      <c r="D10" s="18" t="s">
        <v>246</v>
      </c>
      <c r="E10" s="18" t="s">
        <v>230</v>
      </c>
    </row>
    <row r="11" spans="1:5" ht="38.25" x14ac:dyDescent="0.25">
      <c r="A11" s="17" t="s">
        <v>16</v>
      </c>
      <c r="B11" s="17" t="s">
        <v>245</v>
      </c>
      <c r="C11" s="17" t="s">
        <v>244</v>
      </c>
      <c r="D11" s="17" t="s">
        <v>243</v>
      </c>
      <c r="E11" s="17" t="s">
        <v>230</v>
      </c>
    </row>
    <row r="12" spans="1:5" ht="38.25" x14ac:dyDescent="0.25">
      <c r="A12" s="18" t="s">
        <v>16</v>
      </c>
      <c r="B12" s="18" t="s">
        <v>242</v>
      </c>
      <c r="C12" s="18" t="s">
        <v>241</v>
      </c>
      <c r="D12" s="18" t="s">
        <v>240</v>
      </c>
      <c r="E12" s="18" t="s">
        <v>230</v>
      </c>
    </row>
    <row r="13" spans="1:5" ht="51" x14ac:dyDescent="0.25">
      <c r="A13" s="17" t="s">
        <v>16</v>
      </c>
      <c r="B13" s="17" t="s">
        <v>239</v>
      </c>
      <c r="C13" s="17" t="s">
        <v>238</v>
      </c>
      <c r="D13" s="17" t="s">
        <v>237</v>
      </c>
      <c r="E13" s="17" t="s">
        <v>230</v>
      </c>
    </row>
    <row r="14" spans="1:5" ht="38.25" x14ac:dyDescent="0.25">
      <c r="A14" s="18" t="s">
        <v>16</v>
      </c>
      <c r="B14" s="18" t="s">
        <v>236</v>
      </c>
      <c r="C14" s="18" t="s">
        <v>235</v>
      </c>
      <c r="D14" s="18" t="s">
        <v>234</v>
      </c>
      <c r="E14" s="18" t="s">
        <v>230</v>
      </c>
    </row>
    <row r="15" spans="1:5" ht="38.25" x14ac:dyDescent="0.25">
      <c r="A15" s="17" t="s">
        <v>16</v>
      </c>
      <c r="B15" s="17" t="s">
        <v>233</v>
      </c>
      <c r="C15" s="17" t="s">
        <v>232</v>
      </c>
      <c r="D15" s="17" t="s">
        <v>231</v>
      </c>
      <c r="E15" s="17" t="s">
        <v>230</v>
      </c>
    </row>
    <row r="16" spans="1:5" ht="25.5" x14ac:dyDescent="0.25">
      <c r="A16" s="18" t="s">
        <v>14</v>
      </c>
      <c r="B16" s="18" t="s">
        <v>229</v>
      </c>
      <c r="C16" s="18" t="s">
        <v>228</v>
      </c>
      <c r="D16" s="18" t="s">
        <v>227</v>
      </c>
      <c r="E16" s="18"/>
    </row>
    <row r="17" spans="1:5" ht="25.5" x14ac:dyDescent="0.25">
      <c r="A17" s="17" t="s">
        <v>14</v>
      </c>
      <c r="B17" s="17" t="s">
        <v>226</v>
      </c>
      <c r="C17" s="17" t="s">
        <v>225</v>
      </c>
      <c r="D17" s="17" t="s">
        <v>224</v>
      </c>
      <c r="E17" s="17" t="s">
        <v>208</v>
      </c>
    </row>
    <row r="18" spans="1:5" ht="25.5" x14ac:dyDescent="0.25">
      <c r="A18" s="18" t="s">
        <v>14</v>
      </c>
      <c r="B18" s="18" t="s">
        <v>223</v>
      </c>
      <c r="C18" s="18" t="s">
        <v>222</v>
      </c>
      <c r="D18" s="18" t="s">
        <v>221</v>
      </c>
      <c r="E18" s="18" t="s">
        <v>208</v>
      </c>
    </row>
    <row r="19" spans="1:5" ht="25.5" x14ac:dyDescent="0.25">
      <c r="A19" s="17" t="s">
        <v>14</v>
      </c>
      <c r="B19" s="17" t="s">
        <v>220</v>
      </c>
      <c r="C19" s="17" t="s">
        <v>219</v>
      </c>
      <c r="D19" s="17" t="s">
        <v>218</v>
      </c>
      <c r="E19" s="17" t="s">
        <v>208</v>
      </c>
    </row>
    <row r="20" spans="1:5" ht="25.5" x14ac:dyDescent="0.25">
      <c r="A20" s="18" t="s">
        <v>14</v>
      </c>
      <c r="B20" s="18" t="s">
        <v>217</v>
      </c>
      <c r="C20" s="18" t="s">
        <v>216</v>
      </c>
      <c r="D20" s="18" t="s">
        <v>215</v>
      </c>
      <c r="E20" s="18" t="s">
        <v>208</v>
      </c>
    </row>
    <row r="21" spans="1:5" ht="25.5" x14ac:dyDescent="0.25">
      <c r="A21" s="17" t="s">
        <v>14</v>
      </c>
      <c r="B21" s="17" t="s">
        <v>214</v>
      </c>
      <c r="C21" s="17" t="s">
        <v>213</v>
      </c>
      <c r="D21" s="17" t="s">
        <v>212</v>
      </c>
      <c r="E21" s="17" t="s">
        <v>208</v>
      </c>
    </row>
    <row r="22" spans="1:5" ht="25.5" x14ac:dyDescent="0.25">
      <c r="A22" s="18" t="s">
        <v>14</v>
      </c>
      <c r="B22" s="18" t="s">
        <v>211</v>
      </c>
      <c r="C22" s="18" t="s">
        <v>210</v>
      </c>
      <c r="D22" s="18" t="s">
        <v>209</v>
      </c>
      <c r="E22" s="18" t="s">
        <v>208</v>
      </c>
    </row>
    <row r="23" spans="1:5" ht="25.5" x14ac:dyDescent="0.25">
      <c r="A23" s="17" t="s">
        <v>12</v>
      </c>
      <c r="B23" s="17" t="s">
        <v>207</v>
      </c>
      <c r="C23" s="17" t="s">
        <v>206</v>
      </c>
      <c r="D23" s="17" t="s">
        <v>205</v>
      </c>
      <c r="E23" s="17" t="s">
        <v>189</v>
      </c>
    </row>
    <row r="24" spans="1:5" ht="25.5" x14ac:dyDescent="0.25">
      <c r="A24" s="18" t="s">
        <v>12</v>
      </c>
      <c r="B24" s="18" t="s">
        <v>204</v>
      </c>
      <c r="C24" s="18" t="s">
        <v>203</v>
      </c>
      <c r="D24" s="18" t="s">
        <v>202</v>
      </c>
      <c r="E24" s="18" t="s">
        <v>189</v>
      </c>
    </row>
    <row r="25" spans="1:5" ht="25.5" x14ac:dyDescent="0.25">
      <c r="A25" s="17" t="s">
        <v>12</v>
      </c>
      <c r="B25" s="17" t="s">
        <v>201</v>
      </c>
      <c r="C25" s="17" t="s">
        <v>200</v>
      </c>
      <c r="D25" s="17" t="s">
        <v>199</v>
      </c>
      <c r="E25" s="17" t="s">
        <v>189</v>
      </c>
    </row>
    <row r="26" spans="1:5" ht="25.5" x14ac:dyDescent="0.25">
      <c r="A26" s="18" t="s">
        <v>12</v>
      </c>
      <c r="B26" s="18" t="s">
        <v>198</v>
      </c>
      <c r="C26" s="18" t="s">
        <v>197</v>
      </c>
      <c r="D26" s="18" t="s">
        <v>196</v>
      </c>
      <c r="E26" s="18" t="s">
        <v>189</v>
      </c>
    </row>
    <row r="27" spans="1:5" ht="25.5" x14ac:dyDescent="0.25">
      <c r="A27" s="17" t="s">
        <v>12</v>
      </c>
      <c r="B27" s="17" t="s">
        <v>195</v>
      </c>
      <c r="C27" s="17" t="s">
        <v>194</v>
      </c>
      <c r="D27" s="17" t="s">
        <v>193</v>
      </c>
      <c r="E27" s="17" t="s">
        <v>189</v>
      </c>
    </row>
    <row r="28" spans="1:5" ht="25.5" x14ac:dyDescent="0.25">
      <c r="A28" s="18" t="s">
        <v>12</v>
      </c>
      <c r="B28" s="18" t="s">
        <v>192</v>
      </c>
      <c r="C28" s="18" t="s">
        <v>191</v>
      </c>
      <c r="D28" s="18" t="s">
        <v>190</v>
      </c>
      <c r="E28" s="18" t="s">
        <v>189</v>
      </c>
    </row>
    <row r="29" spans="1:5" ht="38.25" x14ac:dyDescent="0.25">
      <c r="A29" s="17" t="s">
        <v>12</v>
      </c>
      <c r="B29" s="17" t="s">
        <v>188</v>
      </c>
      <c r="C29" s="17" t="s">
        <v>187</v>
      </c>
      <c r="D29" s="17" t="s">
        <v>186</v>
      </c>
      <c r="E29" s="17"/>
    </row>
    <row r="30" spans="1:5" x14ac:dyDescent="0.25">
      <c r="A30" s="18" t="s">
        <v>10</v>
      </c>
      <c r="B30" s="18" t="s">
        <v>185</v>
      </c>
      <c r="C30" s="18" t="s">
        <v>184</v>
      </c>
      <c r="D30" s="18" t="s">
        <v>183</v>
      </c>
      <c r="E30" s="18"/>
    </row>
    <row r="31" spans="1:5" x14ac:dyDescent="0.25">
      <c r="A31" s="17" t="s">
        <v>10</v>
      </c>
      <c r="B31" s="17" t="s">
        <v>182</v>
      </c>
      <c r="C31" s="17" t="s">
        <v>181</v>
      </c>
      <c r="D31" s="17" t="s">
        <v>180</v>
      </c>
      <c r="E31" s="17"/>
    </row>
    <row r="32" spans="1:5" x14ac:dyDescent="0.25">
      <c r="A32" s="18" t="s">
        <v>10</v>
      </c>
      <c r="B32" s="18" t="s">
        <v>179</v>
      </c>
      <c r="C32" s="18" t="s">
        <v>178</v>
      </c>
      <c r="D32" s="18" t="s">
        <v>177</v>
      </c>
      <c r="E32" s="18"/>
    </row>
    <row r="33" spans="1:5" x14ac:dyDescent="0.25">
      <c r="A33" s="17" t="s">
        <v>10</v>
      </c>
      <c r="B33" s="17" t="s">
        <v>176</v>
      </c>
      <c r="C33" s="17" t="s">
        <v>175</v>
      </c>
      <c r="D33" s="17" t="s">
        <v>174</v>
      </c>
      <c r="E33" s="17"/>
    </row>
    <row r="34" spans="1:5" x14ac:dyDescent="0.25">
      <c r="A34" s="18" t="s">
        <v>10</v>
      </c>
      <c r="B34" s="18" t="s">
        <v>173</v>
      </c>
      <c r="C34" s="18" t="s">
        <v>172</v>
      </c>
      <c r="D34" s="18" t="s">
        <v>171</v>
      </c>
      <c r="E34" s="18"/>
    </row>
    <row r="35" spans="1:5" ht="25.5" x14ac:dyDescent="0.25">
      <c r="A35" s="17" t="s">
        <v>10</v>
      </c>
      <c r="B35" s="17" t="s">
        <v>170</v>
      </c>
      <c r="C35" s="17" t="s">
        <v>169</v>
      </c>
      <c r="D35" s="17" t="s">
        <v>168</v>
      </c>
      <c r="E35" s="17"/>
    </row>
    <row r="36" spans="1:5" x14ac:dyDescent="0.25">
      <c r="A36" s="18" t="s">
        <v>10</v>
      </c>
      <c r="B36" s="18" t="s">
        <v>167</v>
      </c>
      <c r="C36" s="18" t="s">
        <v>166</v>
      </c>
      <c r="D36" s="18" t="s">
        <v>165</v>
      </c>
      <c r="E36" s="18"/>
    </row>
    <row r="37" spans="1:5" x14ac:dyDescent="0.25">
      <c r="A37" s="17" t="s">
        <v>10</v>
      </c>
      <c r="B37" s="17" t="s">
        <v>164</v>
      </c>
      <c r="C37" s="17" t="s">
        <v>163</v>
      </c>
      <c r="D37" s="17" t="s">
        <v>162</v>
      </c>
      <c r="E37" s="17"/>
    </row>
    <row r="38" spans="1:5" ht="25.5" x14ac:dyDescent="0.25">
      <c r="A38" s="18" t="s">
        <v>10</v>
      </c>
      <c r="B38" s="18" t="s">
        <v>161</v>
      </c>
      <c r="C38" s="18" t="s">
        <v>160</v>
      </c>
      <c r="D38" s="18" t="s">
        <v>159</v>
      </c>
      <c r="E38" s="18"/>
    </row>
    <row r="39" spans="1:5" x14ac:dyDescent="0.25">
      <c r="A39" s="17" t="s">
        <v>10</v>
      </c>
      <c r="B39" s="17" t="s">
        <v>158</v>
      </c>
      <c r="C39" s="17" t="s">
        <v>157</v>
      </c>
      <c r="D39" s="17" t="s">
        <v>156</v>
      </c>
      <c r="E39" s="17"/>
    </row>
    <row r="40" spans="1:5" x14ac:dyDescent="0.25">
      <c r="A40" s="18" t="s">
        <v>10</v>
      </c>
      <c r="B40" s="18" t="s">
        <v>155</v>
      </c>
      <c r="C40" s="18" t="s">
        <v>154</v>
      </c>
      <c r="D40" s="18" t="s">
        <v>153</v>
      </c>
      <c r="E40" s="18"/>
    </row>
    <row r="41" spans="1:5" x14ac:dyDescent="0.25">
      <c r="A41" s="17" t="s">
        <v>10</v>
      </c>
      <c r="B41" s="17" t="s">
        <v>152</v>
      </c>
      <c r="C41" s="17" t="s">
        <v>151</v>
      </c>
      <c r="D41" s="17" t="s">
        <v>150</v>
      </c>
      <c r="E41" s="17"/>
    </row>
    <row r="42" spans="1:5" ht="25.5" x14ac:dyDescent="0.25">
      <c r="A42" s="18" t="s">
        <v>10</v>
      </c>
      <c r="B42" s="18" t="s">
        <v>149</v>
      </c>
      <c r="C42" s="18" t="s">
        <v>148</v>
      </c>
      <c r="D42" s="18" t="s">
        <v>147</v>
      </c>
      <c r="E42" s="18"/>
    </row>
    <row r="43" spans="1:5" x14ac:dyDescent="0.25">
      <c r="A43" s="17" t="s">
        <v>10</v>
      </c>
      <c r="B43" s="17" t="s">
        <v>146</v>
      </c>
      <c r="C43" s="17" t="s">
        <v>145</v>
      </c>
      <c r="D43" s="17" t="s">
        <v>144</v>
      </c>
      <c r="E43" s="17"/>
    </row>
    <row r="44" spans="1:5" ht="38.25" x14ac:dyDescent="0.25">
      <c r="A44" s="18" t="s">
        <v>10</v>
      </c>
      <c r="B44" s="18" t="s">
        <v>143</v>
      </c>
      <c r="C44" s="18" t="s">
        <v>142</v>
      </c>
      <c r="D44" s="18" t="s">
        <v>141</v>
      </c>
      <c r="E44" s="18"/>
    </row>
    <row r="45" spans="1:5" ht="25.5" x14ac:dyDescent="0.25">
      <c r="A45" s="17" t="s">
        <v>10</v>
      </c>
      <c r="B45" s="17" t="s">
        <v>140</v>
      </c>
      <c r="C45" s="17" t="s">
        <v>139</v>
      </c>
      <c r="D45" s="17" t="s">
        <v>138</v>
      </c>
      <c r="E45" s="1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 Here</vt:lpstr>
      <vt:lpstr>Dashboard</vt:lpstr>
      <vt:lpstr>Setup</vt:lpstr>
      <vt:lpstr>Steps</vt:lpstr>
      <vt:lpstr>SIPOC</vt:lpstr>
      <vt:lpstr>People</vt:lpstr>
      <vt:lpstr>Formula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Abernatha</dc:creator>
  <cp:lastModifiedBy>Wesley Abernatha</cp:lastModifiedBy>
  <dcterms:created xsi:type="dcterms:W3CDTF">2026-10-01T19:31:04Z</dcterms:created>
  <dcterms:modified xsi:type="dcterms:W3CDTF">2026-10-01T19:36:18Z</dcterms:modified>
</cp:coreProperties>
</file>